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24226"/>
  <mc:AlternateContent xmlns:mc="http://schemas.openxmlformats.org/markup-compatibility/2006">
    <mc:Choice Requires="x15">
      <x15ac:absPath xmlns:x15ac="http://schemas.microsoft.com/office/spreadsheetml/2010/11/ac" url="L:\33-DGPIE\02-Actions et Programmes\39-AMR (Antibioresistance)\05-AAP 2026\01-Sélection\01-Documents officiels\02-Documents associés\"/>
    </mc:Choice>
  </mc:AlternateContent>
  <xr:revisionPtr revIDLastSave="0" documentId="13_ncr:1_{79204FF6-049E-436B-8192-5CFE6C58E9BD}" xr6:coauthVersionLast="36" xr6:coauthVersionMax="36" xr10:uidLastSave="{00000000-0000-0000-0000-000000000000}"/>
  <workbookProtection workbookAlgorithmName="SHA-512" workbookHashValue="sPUQiJbFppJ7t2mcquqob9E2sBdtmxoEAzTt0xlfGvQWGlBLxoN8JaT2VzXVghNI32lPQEs0qGEKOa0wQ0Y94w==" workbookSaltValue="z1Uhwfl84IMDI54Ui0O0pg==" workbookSpinCount="100000" lockStructure="1"/>
  <bookViews>
    <workbookView xWindow="0" yWindow="0" windowWidth="19200" windowHeight="8070" tabRatio="909" firstSheet="1" activeTab="4"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612" r:id="rId6"/>
    <sheet name="Part4" sheetId="613" r:id="rId7"/>
    <sheet name="Part5" sheetId="614" r:id="rId8"/>
    <sheet name="Part6" sheetId="615" r:id="rId9"/>
    <sheet name="Part7" sheetId="616" r:id="rId10"/>
    <sheet name="Part8" sheetId="617" r:id="rId11"/>
    <sheet name="Part9" sheetId="618" r:id="rId12"/>
    <sheet name="Part10" sheetId="619" r:id="rId13"/>
    <sheet name="Part11" sheetId="620" r:id="rId14"/>
    <sheet name="Part12" sheetId="621" r:id="rId15"/>
    <sheet name="Part13" sheetId="622" r:id="rId16"/>
    <sheet name="Part14" sheetId="623" r:id="rId17"/>
    <sheet name="Part15" sheetId="624" r:id="rId18"/>
    <sheet name="Part16" sheetId="625" r:id="rId19"/>
    <sheet name="Part17" sheetId="626" r:id="rId20"/>
    <sheet name="Part18" sheetId="627" r:id="rId21"/>
    <sheet name="Part19" sheetId="628" r:id="rId22"/>
    <sheet name="Part20" sheetId="62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utre_étab_1" localSheetId="12">Part10!$L$142</definedName>
    <definedName name="autre_étab_1" localSheetId="13">Part11!$L$142</definedName>
    <definedName name="autre_étab_1" localSheetId="14">Part12!$L$142</definedName>
    <definedName name="autre_étab_1" localSheetId="15">Part13!$L$142</definedName>
    <definedName name="autre_étab_1" localSheetId="16">Part14!$L$142</definedName>
    <definedName name="autre_étab_1" localSheetId="17">Part15!$L$142</definedName>
    <definedName name="autre_étab_1" localSheetId="18">Part16!$L$142</definedName>
    <definedName name="autre_étab_1" localSheetId="19">Part17!$L$142</definedName>
    <definedName name="autre_étab_1" localSheetId="20">Part18!$L$142</definedName>
    <definedName name="autre_étab_1" localSheetId="21">Part19!$L$142</definedName>
    <definedName name="autre_étab_1" localSheetId="3">'Part1-Coord'!$L$140</definedName>
    <definedName name="autre_étab_1" localSheetId="4">Part2!$L$142</definedName>
    <definedName name="autre_étab_1" localSheetId="22">Part20!$L$142</definedName>
    <definedName name="autre_étab_1" localSheetId="5">Part3!$L$142</definedName>
    <definedName name="autre_étab_1" localSheetId="6">Part4!$L$142</definedName>
    <definedName name="autre_étab_1" localSheetId="7">Part5!$L$142</definedName>
    <definedName name="autre_étab_1" localSheetId="8">Part6!$L$142</definedName>
    <definedName name="autre_étab_1" localSheetId="9">Part7!$L$142</definedName>
    <definedName name="autre_étab_1" localSheetId="10">Part8!$L$142</definedName>
    <definedName name="autre_étab_1" localSheetId="11">Part9!$L$142</definedName>
    <definedName name="autre_étab_2" localSheetId="12">Part10!$L$143</definedName>
    <definedName name="autre_étab_2" localSheetId="13">Part11!$L$143</definedName>
    <definedName name="autre_étab_2" localSheetId="14">Part12!$L$143</definedName>
    <definedName name="autre_étab_2" localSheetId="15">Part13!$L$143</definedName>
    <definedName name="autre_étab_2" localSheetId="16">Part14!$L$143</definedName>
    <definedName name="autre_étab_2" localSheetId="17">Part15!$L$143</definedName>
    <definedName name="autre_étab_2" localSheetId="18">Part16!$L$143</definedName>
    <definedName name="autre_étab_2" localSheetId="19">Part17!$L$143</definedName>
    <definedName name="autre_étab_2" localSheetId="20">Part18!$L$143</definedName>
    <definedName name="autre_étab_2" localSheetId="21">Part19!$L$143</definedName>
    <definedName name="autre_étab_2" localSheetId="3">'Part1-Coord'!$L$141</definedName>
    <definedName name="autre_étab_2" localSheetId="4">Part2!$L$143</definedName>
    <definedName name="autre_étab_2" localSheetId="22">Part20!$L$143</definedName>
    <definedName name="autre_étab_2" localSheetId="5">Part3!$L$143</definedName>
    <definedName name="autre_étab_2" localSheetId="6">Part4!$L$143</definedName>
    <definedName name="autre_étab_2" localSheetId="7">Part5!$L$143</definedName>
    <definedName name="autre_étab_2" localSheetId="8">Part6!$L$143</definedName>
    <definedName name="autre_étab_2" localSheetId="9">Part7!$L$143</definedName>
    <definedName name="autre_étab_2" localSheetId="10">Part8!$L$143</definedName>
    <definedName name="autre_étab_2" localSheetId="11">Part9!$L$143</definedName>
    <definedName name="autre_étab_3" localSheetId="12">Part10!$L$144</definedName>
    <definedName name="autre_étab_3" localSheetId="13">Part11!$L$144</definedName>
    <definedName name="autre_étab_3" localSheetId="14">Part12!$L$144</definedName>
    <definedName name="autre_étab_3" localSheetId="15">Part13!$L$144</definedName>
    <definedName name="autre_étab_3" localSheetId="16">Part14!$L$144</definedName>
    <definedName name="autre_étab_3" localSheetId="17">Part15!$L$144</definedName>
    <definedName name="autre_étab_3" localSheetId="18">Part16!$L$144</definedName>
    <definedName name="autre_étab_3" localSheetId="19">Part17!$L$144</definedName>
    <definedName name="autre_étab_3" localSheetId="20">Part18!$L$144</definedName>
    <definedName name="autre_étab_3" localSheetId="21">Part19!$L$144</definedName>
    <definedName name="autre_étab_3" localSheetId="3">'Part1-Coord'!$L$142</definedName>
    <definedName name="autre_étab_3" localSheetId="4">Part2!$L$144</definedName>
    <definedName name="autre_étab_3" localSheetId="22">Part20!$L$144</definedName>
    <definedName name="autre_étab_3" localSheetId="5">Part3!$L$144</definedName>
    <definedName name="autre_étab_3" localSheetId="6">Part4!$L$144</definedName>
    <definedName name="autre_étab_3" localSheetId="7">Part5!$L$144</definedName>
    <definedName name="autre_étab_3" localSheetId="8">Part6!$L$144</definedName>
    <definedName name="autre_étab_3" localSheetId="9">Part7!$L$144</definedName>
    <definedName name="autre_étab_3" localSheetId="10">Part8!$L$144</definedName>
    <definedName name="autre_étab_3" localSheetId="11">Part9!$L$144</definedName>
    <definedName name="autre_étab_4" localSheetId="12">Part10!$L$145</definedName>
    <definedName name="autre_étab_4" localSheetId="13">Part11!$L$145</definedName>
    <definedName name="autre_étab_4" localSheetId="14">Part12!$L$145</definedName>
    <definedName name="autre_étab_4" localSheetId="15">Part13!$L$145</definedName>
    <definedName name="autre_étab_4" localSheetId="16">Part14!$L$145</definedName>
    <definedName name="autre_étab_4" localSheetId="17">Part15!$L$145</definedName>
    <definedName name="autre_étab_4" localSheetId="18">Part16!$L$145</definedName>
    <definedName name="autre_étab_4" localSheetId="19">Part17!$L$145</definedName>
    <definedName name="autre_étab_4" localSheetId="20">Part18!$L$145</definedName>
    <definedName name="autre_étab_4" localSheetId="21">Part19!$L$145</definedName>
    <definedName name="autre_étab_4" localSheetId="3">'Part1-Coord'!$L$143</definedName>
    <definedName name="autre_étab_4" localSheetId="4">Part2!$L$145</definedName>
    <definedName name="autre_étab_4" localSheetId="22">Part20!$L$145</definedName>
    <definedName name="autre_étab_4" localSheetId="5">Part3!$L$145</definedName>
    <definedName name="autre_étab_4" localSheetId="6">Part4!$L$145</definedName>
    <definedName name="autre_étab_4" localSheetId="7">Part5!$L$145</definedName>
    <definedName name="autre_étab_4" localSheetId="8">Part6!$L$145</definedName>
    <definedName name="autre_étab_4" localSheetId="9">Part7!$L$145</definedName>
    <definedName name="autre_étab_4" localSheetId="10">Part8!$L$145</definedName>
    <definedName name="autre_étab_4" localSheetId="11">Part9!$L$145</definedName>
    <definedName name="autre_étab_5" localSheetId="12">Part10!$L$146</definedName>
    <definedName name="autre_étab_5" localSheetId="13">Part11!$L$146</definedName>
    <definedName name="autre_étab_5" localSheetId="14">Part12!$L$146</definedName>
    <definedName name="autre_étab_5" localSheetId="15">Part13!$L$146</definedName>
    <definedName name="autre_étab_5" localSheetId="16">Part14!$L$146</definedName>
    <definedName name="autre_étab_5" localSheetId="17">Part15!$L$146</definedName>
    <definedName name="autre_étab_5" localSheetId="18">Part16!$L$146</definedName>
    <definedName name="autre_étab_5" localSheetId="19">Part17!$L$146</definedName>
    <definedName name="autre_étab_5" localSheetId="20">Part18!$L$146</definedName>
    <definedName name="autre_étab_5" localSheetId="21">Part19!$L$146</definedName>
    <definedName name="autre_étab_5" localSheetId="3">'Part1-Coord'!$L$144</definedName>
    <definedName name="autre_étab_5" localSheetId="4">Part2!$L$146</definedName>
    <definedName name="autre_étab_5" localSheetId="22">Part20!$L$146</definedName>
    <definedName name="autre_étab_5" localSheetId="5">Part3!$L$146</definedName>
    <definedName name="autre_étab_5" localSheetId="6">Part4!$L$146</definedName>
    <definedName name="autre_étab_5" localSheetId="7">Part5!$L$146</definedName>
    <definedName name="autre_étab_5" localSheetId="8">Part6!$L$146</definedName>
    <definedName name="autre_étab_5" localSheetId="9">Part7!$L$146</definedName>
    <definedName name="autre_étab_5" localSheetId="10">Part8!$L$146</definedName>
    <definedName name="autre_étab_5" localSheetId="11">Part9!$L$146</definedName>
    <definedName name="autre_étab_6" localSheetId="12">Part10!$L$147</definedName>
    <definedName name="autre_étab_6" localSheetId="13">Part11!$L$147</definedName>
    <definedName name="autre_étab_6" localSheetId="14">Part12!$L$147</definedName>
    <definedName name="autre_étab_6" localSheetId="15">Part13!$L$147</definedName>
    <definedName name="autre_étab_6" localSheetId="16">Part14!$L$147</definedName>
    <definedName name="autre_étab_6" localSheetId="17">Part15!$L$147</definedName>
    <definedName name="autre_étab_6" localSheetId="18">Part16!$L$147</definedName>
    <definedName name="autre_étab_6" localSheetId="19">Part17!$L$147</definedName>
    <definedName name="autre_étab_6" localSheetId="20">Part18!$L$147</definedName>
    <definedName name="autre_étab_6" localSheetId="21">Part19!$L$147</definedName>
    <definedName name="autre_étab_6" localSheetId="3">'Part1-Coord'!$L$145</definedName>
    <definedName name="autre_étab_6" localSheetId="4">Part2!$L$147</definedName>
    <definedName name="autre_étab_6" localSheetId="22">Part20!$L$147</definedName>
    <definedName name="autre_étab_6" localSheetId="5">Part3!$L$147</definedName>
    <definedName name="autre_étab_6" localSheetId="6">Part4!$L$147</definedName>
    <definedName name="autre_étab_6" localSheetId="7">Part5!$L$147</definedName>
    <definedName name="autre_étab_6" localSheetId="8">Part6!$L$147</definedName>
    <definedName name="autre_étab_6" localSheetId="9">Part7!$L$147</definedName>
    <definedName name="autre_étab_6" localSheetId="10">Part8!$L$147</definedName>
    <definedName name="autre_étab_6" localSheetId="11">Part9!$L$147</definedName>
    <definedName name="autre_étab_7" localSheetId="12">Part10!$L$148</definedName>
    <definedName name="autre_étab_7" localSheetId="13">Part11!$L$148</definedName>
    <definedName name="autre_étab_7" localSheetId="14">Part12!$L$148</definedName>
    <definedName name="autre_étab_7" localSheetId="15">Part13!$L$148</definedName>
    <definedName name="autre_étab_7" localSheetId="16">Part14!$L$148</definedName>
    <definedName name="autre_étab_7" localSheetId="17">Part15!$L$148</definedName>
    <definedName name="autre_étab_7" localSheetId="18">Part16!$L$148</definedName>
    <definedName name="autre_étab_7" localSheetId="19">Part17!$L$148</definedName>
    <definedName name="autre_étab_7" localSheetId="20">Part18!$L$148</definedName>
    <definedName name="autre_étab_7" localSheetId="21">Part19!$L$148</definedName>
    <definedName name="autre_étab_7" localSheetId="3">'Part1-Coord'!$L$146</definedName>
    <definedName name="autre_étab_7" localSheetId="4">Part2!$L$148</definedName>
    <definedName name="autre_étab_7" localSheetId="22">Part20!$L$148</definedName>
    <definedName name="autre_étab_7" localSheetId="5">Part3!$L$148</definedName>
    <definedName name="autre_étab_7" localSheetId="6">Part4!$L$148</definedName>
    <definedName name="autre_étab_7" localSheetId="7">Part5!$L$148</definedName>
    <definedName name="autre_étab_7" localSheetId="8">Part6!$L$148</definedName>
    <definedName name="autre_étab_7" localSheetId="9">Part7!$L$148</definedName>
    <definedName name="autre_étab_7" localSheetId="10">Part8!$L$148</definedName>
    <definedName name="autre_étab_7" localSheetId="11">Part9!$L$148</definedName>
    <definedName name="autre_étab_8" localSheetId="12">Part10!$L$149</definedName>
    <definedName name="autre_étab_8" localSheetId="13">Part11!$L$149</definedName>
    <definedName name="autre_étab_8" localSheetId="14">Part12!$L$149</definedName>
    <definedName name="autre_étab_8" localSheetId="15">Part13!$L$149</definedName>
    <definedName name="autre_étab_8" localSheetId="16">Part14!$L$149</definedName>
    <definedName name="autre_étab_8" localSheetId="17">Part15!$L$149</definedName>
    <definedName name="autre_étab_8" localSheetId="18">Part16!$L$149</definedName>
    <definedName name="autre_étab_8" localSheetId="19">Part17!$L$149</definedName>
    <definedName name="autre_étab_8" localSheetId="20">Part18!$L$149</definedName>
    <definedName name="autre_étab_8" localSheetId="21">Part19!$L$149</definedName>
    <definedName name="autre_étab_8" localSheetId="3">'Part1-Coord'!$L$147</definedName>
    <definedName name="autre_étab_8" localSheetId="4">Part2!$L$149</definedName>
    <definedName name="autre_étab_8" localSheetId="22">Part20!$L$149</definedName>
    <definedName name="autre_étab_8" localSheetId="5">Part3!$L$149</definedName>
    <definedName name="autre_étab_8" localSheetId="6">Part4!$L$149</definedName>
    <definedName name="autre_étab_8" localSheetId="7">Part5!$L$149</definedName>
    <definedName name="autre_étab_8" localSheetId="8">Part6!$L$149</definedName>
    <definedName name="autre_étab_8" localSheetId="9">Part7!$L$149</definedName>
    <definedName name="autre_étab_8" localSheetId="10">Part8!$L$149</definedName>
    <definedName name="autre_étab_8" localSheetId="11">Part9!$L$149</definedName>
    <definedName name="Case_cofi_horsUE" localSheetId="12">Part10!$B$102:$G$102</definedName>
    <definedName name="Case_cofi_horsUE" localSheetId="13">Part11!$B$102:$G$102</definedName>
    <definedName name="Case_cofi_horsUE" localSheetId="14">Part12!$B$102:$G$102</definedName>
    <definedName name="Case_cofi_horsUE" localSheetId="15">Part13!$B$102:$G$102</definedName>
    <definedName name="Case_cofi_horsUE" localSheetId="16">Part14!$B$102:$G$102</definedName>
    <definedName name="Case_cofi_horsUE" localSheetId="17">Part15!$B$102:$G$102</definedName>
    <definedName name="Case_cofi_horsUE" localSheetId="18">Part16!$B$102:$G$102</definedName>
    <definedName name="Case_cofi_horsUE" localSheetId="19">Part17!$B$102:$G$102</definedName>
    <definedName name="Case_cofi_horsUE" localSheetId="20">Part18!$B$102:$G$102</definedName>
    <definedName name="Case_cofi_horsUE" localSheetId="21">Part19!$B$102:$G$102</definedName>
    <definedName name="Case_cofi_horsUE" localSheetId="3">'Part1-Coord'!$B$99:$G$99</definedName>
    <definedName name="Case_cofi_horsUE" localSheetId="4">Part2!$B$102:$G$102</definedName>
    <definedName name="Case_cofi_horsUE" localSheetId="22">Part20!$B$102:$G$102</definedName>
    <definedName name="Case_cofi_horsUE" localSheetId="5">Part3!$B$102:$G$102</definedName>
    <definedName name="Case_cofi_horsUE" localSheetId="6">Part4!$B$102:$G$102</definedName>
    <definedName name="Case_cofi_horsUE" localSheetId="7">Part5!$B$102:$G$102</definedName>
    <definedName name="Case_cofi_horsUE" localSheetId="8">Part6!$B$102:$G$102</definedName>
    <definedName name="Case_cofi_horsUE" localSheetId="9">Part7!$B$102:$G$102</definedName>
    <definedName name="Case_cofi_horsUE" localSheetId="10">Part8!$B$102:$G$102</definedName>
    <definedName name="Case_cofi_horsUE" localSheetId="11">Part9!$B$102:$G$102</definedName>
    <definedName name="Case_cofi_inUE" localSheetId="12">Part10!$B$107:$G$107</definedName>
    <definedName name="Case_cofi_inUE" localSheetId="13">Part11!$B$107:$G$107</definedName>
    <definedName name="Case_cofi_inUE" localSheetId="14">Part12!$B$107:$G$107</definedName>
    <definedName name="Case_cofi_inUE" localSheetId="15">Part13!$B$107:$G$107</definedName>
    <definedName name="Case_cofi_inUE" localSheetId="16">Part14!$B$107:$G$107</definedName>
    <definedName name="Case_cofi_inUE" localSheetId="17">Part15!$B$107:$G$107</definedName>
    <definedName name="Case_cofi_inUE" localSheetId="18">Part16!$B$107:$G$107</definedName>
    <definedName name="Case_cofi_inUE" localSheetId="19">Part17!$B$107:$G$107</definedName>
    <definedName name="Case_cofi_inUE" localSheetId="20">Part18!$B$107:$G$107</definedName>
    <definedName name="Case_cofi_inUE" localSheetId="21">Part19!$B$107:$G$107</definedName>
    <definedName name="Case_cofi_inUE" localSheetId="3">'Part1-Coord'!$B$104:$G$104</definedName>
    <definedName name="Case_cofi_inUE" localSheetId="4">Part2!$B$107:$G$107</definedName>
    <definedName name="Case_cofi_inUE" localSheetId="22">Part20!$B$107:$G$107</definedName>
    <definedName name="Case_cofi_inUE" localSheetId="5">Part3!$B$107:$G$107</definedName>
    <definedName name="Case_cofi_inUE" localSheetId="6">Part4!$B$107:$G$107</definedName>
    <definedName name="Case_cofi_inUE" localSheetId="7">Part5!$B$107:$G$107</definedName>
    <definedName name="Case_cofi_inUE" localSheetId="8">Part6!$B$107:$G$107</definedName>
    <definedName name="Case_cofi_inUE" localSheetId="9">Part7!$B$107:$G$107</definedName>
    <definedName name="Case_cofi_inUE" localSheetId="10">Part8!$B$107:$G$107</definedName>
    <definedName name="Case_cofi_inUE" localSheetId="11">Part9!$B$107:$G$107</definedName>
    <definedName name="case_decharge_enseignement" localSheetId="12">Part10!$B$39:$F$39</definedName>
    <definedName name="case_decharge_enseignement" localSheetId="13">Part11!$B$39:$F$39</definedName>
    <definedName name="case_decharge_enseignement" localSheetId="14">Part12!$B$39:$F$39</definedName>
    <definedName name="case_decharge_enseignement" localSheetId="15">Part13!$B$39:$F$39</definedName>
    <definedName name="case_decharge_enseignement" localSheetId="16">Part14!$B$39:$F$39</definedName>
    <definedName name="case_decharge_enseignement" localSheetId="17">Part15!$B$39:$F$39</definedName>
    <definedName name="case_decharge_enseignement" localSheetId="18">Part16!$B$39:$F$39</definedName>
    <definedName name="case_decharge_enseignement" localSheetId="19">Part17!$B$39:$F$39</definedName>
    <definedName name="case_decharge_enseignement" localSheetId="20">Part18!$B$39:$F$39</definedName>
    <definedName name="case_decharge_enseignement" localSheetId="21">Part19!$B$39:$F$39</definedName>
    <definedName name="case_decharge_enseignement" localSheetId="3">'Part1-Coord'!$B$33:$F$33</definedName>
    <definedName name="case_decharge_enseignement" localSheetId="4">Part2!$B$39:$F$39</definedName>
    <definedName name="case_decharge_enseignement" localSheetId="22">Part20!$B$39:$F$39</definedName>
    <definedName name="case_decharge_enseignement" localSheetId="5">Part3!$B$39:$F$39</definedName>
    <definedName name="case_decharge_enseignement" localSheetId="6">Part4!$B$39:$F$39</definedName>
    <definedName name="case_decharge_enseignement" localSheetId="7">Part5!$B$39:$F$39</definedName>
    <definedName name="case_decharge_enseignement" localSheetId="8">Part6!$B$39:$F$39</definedName>
    <definedName name="case_decharge_enseignement" localSheetId="9">Part7!$B$39:$F$39</definedName>
    <definedName name="case_decharge_enseignement" localSheetId="10">Part8!$B$39:$F$39</definedName>
    <definedName name="case_decharge_enseignement" localSheetId="11">Part9!$B$39:$F$39</definedName>
    <definedName name="Case_equipement" localSheetId="12">Part10!$E$52:$F$52</definedName>
    <definedName name="Case_equipement" localSheetId="13">Part11!$E$52:$F$52</definedName>
    <definedName name="Case_equipement" localSheetId="14">Part12!$E$52:$F$52</definedName>
    <definedName name="Case_equipement" localSheetId="15">Part13!$E$52:$F$52</definedName>
    <definedName name="Case_equipement" localSheetId="16">Part14!$E$52:$F$52</definedName>
    <definedName name="Case_equipement" localSheetId="17">Part15!$E$52:$F$52</definedName>
    <definedName name="Case_equipement" localSheetId="18">Part16!$E$52:$F$52</definedName>
    <definedName name="Case_equipement" localSheetId="19">Part17!$E$52:$F$52</definedName>
    <definedName name="Case_equipement" localSheetId="20">Part18!$E$52:$F$52</definedName>
    <definedName name="Case_equipement" localSheetId="21">Part19!$E$52:$F$52</definedName>
    <definedName name="Case_equipement" localSheetId="3">'Part1-Coord'!$E$46:$F$46</definedName>
    <definedName name="Case_equipement" localSheetId="4">Part2!$E$52:$F$52</definedName>
    <definedName name="Case_equipement" localSheetId="22">Part20!$E$52:$F$52</definedName>
    <definedName name="Case_equipement" localSheetId="5">Part3!$E$52:$F$52</definedName>
    <definedName name="Case_equipement" localSheetId="6">Part4!$E$52:$F$52</definedName>
    <definedName name="Case_equipement" localSheetId="7">Part5!$E$52:$F$52</definedName>
    <definedName name="Case_equipement" localSheetId="8">Part6!$E$52:$F$52</definedName>
    <definedName name="Case_equipement" localSheetId="9">Part7!$E$52:$F$52</definedName>
    <definedName name="Case_equipement" localSheetId="10">Part8!$E$52:$F$52</definedName>
    <definedName name="Case_equipement" localSheetId="11">Part9!$E$52:$F$52</definedName>
    <definedName name="Case_facturation_interne" localSheetId="12">Part10!$B$67:$F$67</definedName>
    <definedName name="Case_facturation_interne" localSheetId="13">Part11!$B$67:$F$67</definedName>
    <definedName name="Case_facturation_interne" localSheetId="14">Part12!$B$67:$F$67</definedName>
    <definedName name="Case_facturation_interne" localSheetId="15">Part13!$B$67:$F$67</definedName>
    <definedName name="Case_facturation_interne" localSheetId="16">Part14!$B$67:$F$67</definedName>
    <definedName name="Case_facturation_interne" localSheetId="17">Part15!$B$67:$F$67</definedName>
    <definedName name="Case_facturation_interne" localSheetId="18">Part16!$B$67:$F$67</definedName>
    <definedName name="Case_facturation_interne" localSheetId="19">Part17!$B$67:$F$67</definedName>
    <definedName name="Case_facturation_interne" localSheetId="20">Part18!$B$67:$F$67</definedName>
    <definedName name="Case_facturation_interne" localSheetId="21">Part19!$B$67:$F$67</definedName>
    <definedName name="Case_facturation_interne" localSheetId="3">'Part1-Coord'!$B$61:$F$61</definedName>
    <definedName name="Case_facturation_interne" localSheetId="4">Part2!$B$67:$F$67</definedName>
    <definedName name="Case_facturation_interne" localSheetId="22">Part20!$B$67:$F$67</definedName>
    <definedName name="Case_facturation_interne" localSheetId="5">Part3!$B$67:$F$67</definedName>
    <definedName name="Case_facturation_interne" localSheetId="6">Part4!$B$67:$F$67</definedName>
    <definedName name="Case_facturation_interne" localSheetId="7">Part5!$B$67:$F$67</definedName>
    <definedName name="Case_facturation_interne" localSheetId="8">Part6!$B$67:$F$67</definedName>
    <definedName name="Case_facturation_interne" localSheetId="9">Part7!$B$67:$F$67</definedName>
    <definedName name="Case_facturation_interne" localSheetId="10">Part8!$B$67:$F$67</definedName>
    <definedName name="Case_facturation_interne" localSheetId="11">Part9!$B$67:$F$67</definedName>
    <definedName name="Case_financier_tot" localSheetId="12">Part10!$B$82:$F$82</definedName>
    <definedName name="Case_financier_tot" localSheetId="13">Part11!$B$82:$F$82</definedName>
    <definedName name="Case_financier_tot" localSheetId="14">Part12!$B$82:$F$82</definedName>
    <definedName name="Case_financier_tot" localSheetId="15">Part13!$B$82:$F$82</definedName>
    <definedName name="Case_financier_tot" localSheetId="16">Part14!$B$82:$F$82</definedName>
    <definedName name="Case_financier_tot" localSheetId="17">Part15!$B$82:$F$82</definedName>
    <definedName name="Case_financier_tot" localSheetId="18">Part16!$B$82:$F$82</definedName>
    <definedName name="Case_financier_tot" localSheetId="19">Part17!$B$82:$F$82</definedName>
    <definedName name="Case_financier_tot" localSheetId="20">Part18!$B$82:$F$82</definedName>
    <definedName name="Case_financier_tot" localSheetId="21">Part19!$B$82:$F$82</definedName>
    <definedName name="Case_financier_tot" localSheetId="3">'Part1-Coord'!$B$76:$F$76</definedName>
    <definedName name="Case_financier_tot" localSheetId="4">Part2!$B$82:$F$82</definedName>
    <definedName name="Case_financier_tot" localSheetId="22">Part20!$B$82:$F$82</definedName>
    <definedName name="Case_financier_tot" localSheetId="5">Part3!$B$82:$F$82</definedName>
    <definedName name="Case_financier_tot" localSheetId="6">Part4!$B$82:$F$82</definedName>
    <definedName name="Case_financier_tot" localSheetId="7">Part5!$B$82:$F$82</definedName>
    <definedName name="Case_financier_tot" localSheetId="8">Part6!$B$82:$F$82</definedName>
    <definedName name="Case_financier_tot" localSheetId="9">Part7!$B$82:$F$82</definedName>
    <definedName name="Case_financier_tot" localSheetId="10">Part8!$B$82:$F$82</definedName>
    <definedName name="Case_financier_tot" localSheetId="11">Part9!$B$82:$F$82</definedName>
    <definedName name="Case_fonctionnement_tot" localSheetId="12">Part10!$B$59:$F$59</definedName>
    <definedName name="Case_fonctionnement_tot" localSheetId="13">Part11!$B$59:$F$59</definedName>
    <definedName name="Case_fonctionnement_tot" localSheetId="14">Part12!$B$59:$F$59</definedName>
    <definedName name="Case_fonctionnement_tot" localSheetId="15">Part13!$B$59:$F$59</definedName>
    <definedName name="Case_fonctionnement_tot" localSheetId="16">Part14!$B$59:$F$59</definedName>
    <definedName name="Case_fonctionnement_tot" localSheetId="17">Part15!$B$59:$F$59</definedName>
    <definedName name="Case_fonctionnement_tot" localSheetId="18">Part16!$B$59:$F$59</definedName>
    <definedName name="Case_fonctionnement_tot" localSheetId="19">Part17!$B$59:$F$59</definedName>
    <definedName name="Case_fonctionnement_tot" localSheetId="20">Part18!$B$59:$F$59</definedName>
    <definedName name="Case_fonctionnement_tot" localSheetId="21">Part19!$B$59:$F$59</definedName>
    <definedName name="Case_fonctionnement_tot" localSheetId="3">'Part1-Coord'!$B$53:$F$53</definedName>
    <definedName name="Case_fonctionnement_tot" localSheetId="4">Part2!$B$59:$F$59</definedName>
    <definedName name="Case_fonctionnement_tot" localSheetId="22">Part20!$B$59:$F$59</definedName>
    <definedName name="Case_fonctionnement_tot" localSheetId="5">Part3!$B$59:$F$59</definedName>
    <definedName name="Case_fonctionnement_tot" localSheetId="6">Part4!$B$59:$F$59</definedName>
    <definedName name="Case_fonctionnement_tot" localSheetId="7">Part5!$B$59:$F$59</definedName>
    <definedName name="Case_fonctionnement_tot" localSheetId="8">Part6!$B$59:$F$59</definedName>
    <definedName name="Case_fonctionnement_tot" localSheetId="9">Part7!$B$59:$F$59</definedName>
    <definedName name="Case_fonctionnement_tot" localSheetId="10">Part8!$B$59:$F$59</definedName>
    <definedName name="Case_fonctionnement_tot" localSheetId="11">Part9!$B$59:$F$59</definedName>
    <definedName name="Case_frais_environnement" localSheetId="12">Part10!$B$81:$D$81</definedName>
    <definedName name="Case_frais_environnement" localSheetId="13">Part11!$B$81:$D$81</definedName>
    <definedName name="Case_frais_environnement" localSheetId="14">Part12!$B$81:$D$81</definedName>
    <definedName name="Case_frais_environnement" localSheetId="15">Part13!$B$81:$D$81</definedName>
    <definedName name="Case_frais_environnement" localSheetId="16">Part14!$B$81:$D$81</definedName>
    <definedName name="Case_frais_environnement" localSheetId="17">Part15!$B$81:$D$81</definedName>
    <definedName name="Case_frais_environnement" localSheetId="18">Part16!$B$81:$D$81</definedName>
    <definedName name="Case_frais_environnement" localSheetId="19">Part17!$B$81:$D$81</definedName>
    <definedName name="Case_frais_environnement" localSheetId="20">Part18!$B$81:$D$81</definedName>
    <definedName name="Case_frais_environnement" localSheetId="21">Part19!$B$81:$D$81</definedName>
    <definedName name="Case_frais_environnement" localSheetId="3">'Part1-Coord'!$B$75:$D$75</definedName>
    <definedName name="Case_frais_environnement" localSheetId="4">Part2!$B$81:$D$81</definedName>
    <definedName name="Case_frais_environnement" localSheetId="22">Part20!$B$81:$D$81</definedName>
    <definedName name="Case_frais_environnement" localSheetId="5">Part3!$B$81:$D$81</definedName>
    <definedName name="Case_frais_environnement" localSheetId="6">Part4!$B$81:$D$81</definedName>
    <definedName name="Case_frais_environnement" localSheetId="7">Part5!$B$81:$D$81</definedName>
    <definedName name="Case_frais_environnement" localSheetId="8">Part6!$B$81:$D$81</definedName>
    <definedName name="Case_frais_environnement" localSheetId="9">Part7!$B$81:$D$81</definedName>
    <definedName name="Case_frais_environnement" localSheetId="10">Part8!$B$81:$D$81</definedName>
    <definedName name="Case_frais_environnement" localSheetId="11">Part9!$B$81:$D$81</definedName>
    <definedName name="Case_frais_generaux" localSheetId="12">Part10!$B$78:$D$78</definedName>
    <definedName name="Case_frais_generaux" localSheetId="13">Part11!$B$78:$D$78</definedName>
    <definedName name="Case_frais_generaux" localSheetId="14">Part12!$B$78:$D$78</definedName>
    <definedName name="Case_frais_generaux" localSheetId="15">Part13!$B$78:$D$78</definedName>
    <definedName name="Case_frais_generaux" localSheetId="16">Part14!$B$78:$D$78</definedName>
    <definedName name="Case_frais_generaux" localSheetId="17">Part15!$B$78:$D$78</definedName>
    <definedName name="Case_frais_generaux" localSheetId="18">Part16!$B$78:$D$78</definedName>
    <definedName name="Case_frais_generaux" localSheetId="19">Part17!$B$78:$D$78</definedName>
    <definedName name="Case_frais_generaux" localSheetId="20">Part18!$B$78:$D$78</definedName>
    <definedName name="Case_frais_generaux" localSheetId="21">Part19!$B$78:$D$78</definedName>
    <definedName name="Case_frais_generaux" localSheetId="3">'Part1-Coord'!$B$72:$D$72</definedName>
    <definedName name="Case_frais_generaux" localSheetId="4">Part2!$B$78:$D$78</definedName>
    <definedName name="Case_frais_generaux" localSheetId="22">Part20!$B$78:$D$78</definedName>
    <definedName name="Case_frais_generaux" localSheetId="5">Part3!$B$78:$D$78</definedName>
    <definedName name="Case_frais_generaux" localSheetId="6">Part4!$B$78:$D$78</definedName>
    <definedName name="Case_frais_generaux" localSheetId="7">Part5!$B$78:$D$78</definedName>
    <definedName name="Case_frais_generaux" localSheetId="8">Part6!$B$78:$D$78</definedName>
    <definedName name="Case_frais_generaux" localSheetId="9">Part7!$B$78:$D$78</definedName>
    <definedName name="Case_frais_generaux" localSheetId="10">Part8!$B$78:$D$78</definedName>
    <definedName name="Case_frais_generaux" localSheetId="11">Part9!$B$78:$D$78</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fonct_avec" localSheetId="12">Part10!$B$32:$D$32</definedName>
    <definedName name="Case_pers_fonct_avec" localSheetId="13">Part11!$B$32:$D$32</definedName>
    <definedName name="Case_pers_fonct_avec" localSheetId="14">Part12!$B$32:$D$32</definedName>
    <definedName name="Case_pers_fonct_avec" localSheetId="15">Part13!$B$32:$D$32</definedName>
    <definedName name="Case_pers_fonct_avec" localSheetId="16">Part14!$B$32:$D$32</definedName>
    <definedName name="Case_pers_fonct_avec" localSheetId="17">Part15!$B$32:$D$32</definedName>
    <definedName name="Case_pers_fonct_avec" localSheetId="18">Part16!$B$32:$D$32</definedName>
    <definedName name="Case_pers_fonct_avec" localSheetId="19">Part17!$B$32:$D$32</definedName>
    <definedName name="Case_pers_fonct_avec" localSheetId="20">Part18!$B$32:$D$32</definedName>
    <definedName name="Case_pers_fonct_avec" localSheetId="21">Part19!$B$32:$D$32</definedName>
    <definedName name="Case_pers_fonct_avec" localSheetId="3">'Part1-Coord'!$B$26:$D$26</definedName>
    <definedName name="Case_pers_fonct_avec" localSheetId="4">Part2!$B$32:$D$32</definedName>
    <definedName name="Case_pers_fonct_avec" localSheetId="22">Part20!$B$32:$D$32</definedName>
    <definedName name="Case_pers_fonct_avec" localSheetId="5">Part3!$B$32:$D$32</definedName>
    <definedName name="Case_pers_fonct_avec" localSheetId="6">Part4!$B$32:$D$32</definedName>
    <definedName name="Case_pers_fonct_avec" localSheetId="7">Part5!$B$32:$D$32</definedName>
    <definedName name="Case_pers_fonct_avec" localSheetId="8">Part6!$B$32:$D$32</definedName>
    <definedName name="Case_pers_fonct_avec" localSheetId="9">Part7!$B$32:$D$32</definedName>
    <definedName name="Case_pers_fonct_avec" localSheetId="10">Part8!$B$32:$D$32</definedName>
    <definedName name="Case_pers_fonct_avec" localSheetId="11">Part9!$B$32:$D$32</definedName>
    <definedName name="Case_pers_fonct_sans" localSheetId="12">Part10!$B$38:$D$38</definedName>
    <definedName name="Case_pers_fonct_sans" localSheetId="13">Part11!$B$38:$D$38</definedName>
    <definedName name="Case_pers_fonct_sans" localSheetId="14">Part12!$B$38:$D$38</definedName>
    <definedName name="Case_pers_fonct_sans" localSheetId="15">Part13!$B$38:$D$38</definedName>
    <definedName name="Case_pers_fonct_sans" localSheetId="16">Part14!$B$38:$D$38</definedName>
    <definedName name="Case_pers_fonct_sans" localSheetId="17">Part15!$B$38:$D$38</definedName>
    <definedName name="Case_pers_fonct_sans" localSheetId="18">Part16!$B$38:$D$38</definedName>
    <definedName name="Case_pers_fonct_sans" localSheetId="19">Part17!$B$38:$D$38</definedName>
    <definedName name="Case_pers_fonct_sans" localSheetId="20">Part18!$B$38:$D$38</definedName>
    <definedName name="Case_pers_fonct_sans" localSheetId="21">Part19!$B$38:$D$38</definedName>
    <definedName name="Case_pers_fonct_sans" localSheetId="4">Part2!$B$38:$D$38</definedName>
    <definedName name="Case_pers_fonct_sans" localSheetId="22">Part20!$B$38:$D$38</definedName>
    <definedName name="Case_pers_fonct_sans" localSheetId="5">Part3!$B$38:$D$38</definedName>
    <definedName name="Case_pers_fonct_sans" localSheetId="6">Part4!$B$38:$D$38</definedName>
    <definedName name="Case_pers_fonct_sans" localSheetId="7">Part5!$B$38:$D$38</definedName>
    <definedName name="Case_pers_fonct_sans" localSheetId="8">Part6!$B$38:$D$38</definedName>
    <definedName name="Case_pers_fonct_sans" localSheetId="9">Part7!$B$38:$D$38</definedName>
    <definedName name="Case_pers_fonct_sans" localSheetId="10">Part8!$B$38:$D$38</definedName>
    <definedName name="Case_pers_fonct_sans" localSheetId="11">Part9!$B$38:$D$38</definedName>
    <definedName name="Case_pers_fonct_sans">'Part1-Coord'!$B$32:$D$32</definedName>
    <definedName name="Case_pers_tot" localSheetId="12">Part10!$B$48:$E$48</definedName>
    <definedName name="Case_pers_tot" localSheetId="13">Part11!$B$48:$E$48</definedName>
    <definedName name="Case_pers_tot" localSheetId="14">Part12!$B$48:$E$48</definedName>
    <definedName name="Case_pers_tot" localSheetId="15">Part13!$B$48:$E$48</definedName>
    <definedName name="Case_pers_tot" localSheetId="16">Part14!$B$48:$E$48</definedName>
    <definedName name="Case_pers_tot" localSheetId="17">Part15!$B$48:$E$48</definedName>
    <definedName name="Case_pers_tot" localSheetId="18">Part16!$B$48:$E$48</definedName>
    <definedName name="Case_pers_tot" localSheetId="19">Part17!$B$48:$E$48</definedName>
    <definedName name="Case_pers_tot" localSheetId="20">Part18!$B$48:$E$48</definedName>
    <definedName name="Case_pers_tot" localSheetId="21">Part19!$B$48:$E$48</definedName>
    <definedName name="Case_pers_tot" localSheetId="3">'Part1-Coord'!$B$42:$E$42</definedName>
    <definedName name="Case_pers_tot" localSheetId="4">Part2!$B$48:$E$48</definedName>
    <definedName name="Case_pers_tot" localSheetId="22">Part20!$B$48:$E$48</definedName>
    <definedName name="Case_pers_tot" localSheetId="5">Part3!$B$48:$E$48</definedName>
    <definedName name="Case_pers_tot" localSheetId="6">Part4!$B$48:$E$48</definedName>
    <definedName name="Case_pers_tot" localSheetId="7">Part5!$B$48:$E$48</definedName>
    <definedName name="Case_pers_tot" localSheetId="8">Part6!$B$48:$E$48</definedName>
    <definedName name="Case_pers_tot" localSheetId="9">Part7!$B$48:$E$48</definedName>
    <definedName name="Case_pers_tot" localSheetId="10">Part8!$B$48:$E$48</definedName>
    <definedName name="Case_pers_tot" localSheetId="11">Part9!$B$48:$E$48</definedName>
    <definedName name="Case_prestationServiceExterne" localSheetId="12">Part10!$B$63:$F$63</definedName>
    <definedName name="Case_prestationServiceExterne" localSheetId="13">Part11!$B$63:$F$63</definedName>
    <definedName name="Case_prestationServiceExterne" localSheetId="14">Part12!$B$63:$F$63</definedName>
    <definedName name="Case_prestationServiceExterne" localSheetId="15">Part13!$B$63:$F$63</definedName>
    <definedName name="Case_prestationServiceExterne" localSheetId="16">Part14!$B$63:$F$63</definedName>
    <definedName name="Case_prestationServiceExterne" localSheetId="17">Part15!$B$63:$F$63</definedName>
    <definedName name="Case_prestationServiceExterne" localSheetId="18">Part16!$B$63:$F$63</definedName>
    <definedName name="Case_prestationServiceExterne" localSheetId="19">Part17!$B$63:$F$63</definedName>
    <definedName name="Case_prestationServiceExterne" localSheetId="20">Part18!$B$63:$F$63</definedName>
    <definedName name="Case_prestationServiceExterne" localSheetId="21">Part19!$B$63:$F$63</definedName>
    <definedName name="Case_prestationServiceExterne" localSheetId="3">'Part1-Coord'!$B$57:$F$57</definedName>
    <definedName name="Case_prestationServiceExterne" localSheetId="4">Part2!$B$63:$F$63</definedName>
    <definedName name="Case_prestationServiceExterne" localSheetId="22">Part20!$B$63:$F$63</definedName>
    <definedName name="Case_prestationServiceExterne" localSheetId="5">Part3!$B$63:$F$63</definedName>
    <definedName name="Case_prestationServiceExterne" localSheetId="6">Part4!$B$63:$F$63</definedName>
    <definedName name="Case_prestationServiceExterne" localSheetId="7">Part5!$B$63:$F$63</definedName>
    <definedName name="Case_prestationServiceExterne" localSheetId="8">Part6!$B$63:$F$63</definedName>
    <definedName name="Case_prestationServiceExterne" localSheetId="9">Part7!$B$63:$F$63</definedName>
    <definedName name="Case_prestationServiceExterne" localSheetId="10">Part8!$B$63:$F$63</definedName>
    <definedName name="Case_prestationServiceExterne" localSheetId="11">Part9!$B$63:$F$63</definedName>
    <definedName name="Case_temps_calcul" localSheetId="12">Part10!#REF!</definedName>
    <definedName name="Case_temps_calcul" localSheetId="13">Part11!#REF!</definedName>
    <definedName name="Case_temps_calcul" localSheetId="14">Part12!#REF!</definedName>
    <definedName name="Case_temps_calcul" localSheetId="15">Part13!#REF!</definedName>
    <definedName name="Case_temps_calcul" localSheetId="16">Part14!#REF!</definedName>
    <definedName name="Case_temps_calcul" localSheetId="17">Part15!#REF!</definedName>
    <definedName name="Case_temps_calcul" localSheetId="18">Part16!#REF!</definedName>
    <definedName name="Case_temps_calcul" localSheetId="19">Part17!#REF!</definedName>
    <definedName name="Case_temps_calcul" localSheetId="20">Part18!#REF!</definedName>
    <definedName name="Case_temps_calcul" localSheetId="21">Part19!#REF!</definedName>
    <definedName name="Case_temps_calcul" localSheetId="3">'Part1-Coord'!#REF!</definedName>
    <definedName name="Case_temps_calcul" localSheetId="4">Part2!#REF!</definedName>
    <definedName name="Case_temps_calcul" localSheetId="22">Part20!#REF!</definedName>
    <definedName name="Case_temps_calcul" localSheetId="5">Part3!#REF!</definedName>
    <definedName name="Case_temps_calcul" localSheetId="6">Part4!#REF!</definedName>
    <definedName name="Case_temps_calcul" localSheetId="7">Part5!#REF!</definedName>
    <definedName name="Case_temps_calcul" localSheetId="8">Part6!#REF!</definedName>
    <definedName name="Case_temps_calcul" localSheetId="9">Part7!#REF!</definedName>
    <definedName name="Case_temps_calcul" localSheetId="10">Part8!#REF!</definedName>
    <definedName name="Case_temps_calcul" localSheetId="11">Part9!#REF!</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#REF!</definedName>
    <definedName name="list_type_coord" localSheetId="13">#REF!</definedName>
    <definedName name="list_type_coord" localSheetId="14">#REF!</definedName>
    <definedName name="list_type_coord" localSheetId="15">#REF!</definedName>
    <definedName name="list_type_coord" localSheetId="16">#REF!</definedName>
    <definedName name="list_type_coord" localSheetId="17">#REF!</definedName>
    <definedName name="list_type_coord" localSheetId="18">#REF!</definedName>
    <definedName name="list_type_coord" localSheetId="19">#REF!</definedName>
    <definedName name="list_type_coord" localSheetId="20">#REF!</definedName>
    <definedName name="list_type_coord" localSheetId="21">#REF!</definedName>
    <definedName name="list_type_coord" localSheetId="3">#REF!</definedName>
    <definedName name="list_type_coord" localSheetId="22">#REF!</definedName>
    <definedName name="list_type_coord" localSheetId="5">#REF!</definedName>
    <definedName name="list_type_coord" localSheetId="6">#REF!</definedName>
    <definedName name="list_type_coord" localSheetId="7">#REF!</definedName>
    <definedName name="list_type_coord" localSheetId="8">#REF!</definedName>
    <definedName name="list_type_coord" localSheetId="9">#REF!</definedName>
    <definedName name="list_type_coord" localSheetId="10">#REF!</definedName>
    <definedName name="list_type_coord" localSheetId="11">#REF!</definedName>
    <definedName name="list_type_coord">#REF!</definedName>
    <definedName name="list_type_etab_part" localSheetId="12">#REF!</definedName>
    <definedName name="list_type_etab_part" localSheetId="13">#REF!</definedName>
    <definedName name="list_type_etab_part" localSheetId="14">#REF!</definedName>
    <definedName name="list_type_etab_part" localSheetId="15">#REF!</definedName>
    <definedName name="list_type_etab_part" localSheetId="16">#REF!</definedName>
    <definedName name="list_type_etab_part" localSheetId="17">#REF!</definedName>
    <definedName name="list_type_etab_part" localSheetId="18">#REF!</definedName>
    <definedName name="list_type_etab_part" localSheetId="19">#REF!</definedName>
    <definedName name="list_type_etab_part" localSheetId="20">#REF!</definedName>
    <definedName name="list_type_etab_part" localSheetId="21">#REF!</definedName>
    <definedName name="list_type_etab_part" localSheetId="3">#REF!</definedName>
    <definedName name="list_type_etab_part" localSheetId="22">#REF!</definedName>
    <definedName name="list_type_etab_part" localSheetId="5">#REF!</definedName>
    <definedName name="list_type_etab_part" localSheetId="6">#REF!</definedName>
    <definedName name="list_type_etab_part" localSheetId="7">#REF!</definedName>
    <definedName name="list_type_etab_part" localSheetId="8">#REF!</definedName>
    <definedName name="list_type_etab_part" localSheetId="9">#REF!</definedName>
    <definedName name="list_type_etab_part" localSheetId="10">#REF!</definedName>
    <definedName name="list_type_etab_part" localSheetId="11">#REF!</definedName>
    <definedName name="list_type_etab_part">#REF!</definedName>
    <definedName name="plage_recap_general">VoletGeneral!$N$52:$AX$82</definedName>
    <definedName name="_xlnm.Print_Area" localSheetId="1">Notice!$A$1:$I$49</definedName>
    <definedName name="_xlnm.Print_Area" localSheetId="2">VoletGeneral!$A$1:$L$175</definedName>
  </definedNames>
  <calcPr calcId="191029"/>
</workbook>
</file>

<file path=xl/calcChain.xml><?xml version="1.0" encoding="utf-8"?>
<calcChain xmlns="http://schemas.openxmlformats.org/spreadsheetml/2006/main">
  <c r="B40" i="483" l="1"/>
  <c r="L10" i="356" l="1"/>
  <c r="H2" i="612" l="1"/>
  <c r="H2" i="613"/>
  <c r="H2" i="614"/>
  <c r="H2" i="615"/>
  <c r="H2" i="616"/>
  <c r="H2" i="617"/>
  <c r="H2" i="618"/>
  <c r="H2" i="619"/>
  <c r="H2" i="620"/>
  <c r="H2" i="621"/>
  <c r="H2" i="622"/>
  <c r="H2" i="623"/>
  <c r="H2" i="624"/>
  <c r="H2" i="625"/>
  <c r="H2" i="626"/>
  <c r="H2" i="627"/>
  <c r="H2" i="628"/>
  <c r="H2" i="629"/>
  <c r="H2" i="49"/>
  <c r="H2" i="356"/>
  <c r="D1" i="2"/>
  <c r="I3" i="2" l="1"/>
  <c r="G162" i="2"/>
  <c r="B162" i="2"/>
  <c r="D162" i="2"/>
  <c r="AT62" i="2"/>
  <c r="B115" i="2" l="1"/>
  <c r="T62" i="2"/>
  <c r="E27" i="356" l="1"/>
  <c r="I52" i="49" l="1"/>
  <c r="I43" i="49"/>
  <c r="H48" i="49" l="1"/>
  <c r="H48" i="612"/>
  <c r="H48" i="613"/>
  <c r="H48" i="614"/>
  <c r="H48" i="615"/>
  <c r="H48" i="616"/>
  <c r="H48" i="617"/>
  <c r="H48" i="618"/>
  <c r="H48" i="619"/>
  <c r="H48" i="620"/>
  <c r="H48" i="621"/>
  <c r="H48" i="622"/>
  <c r="H48" i="623"/>
  <c r="H48" i="624"/>
  <c r="H48" i="625"/>
  <c r="H48" i="626"/>
  <c r="H48" i="627"/>
  <c r="H48" i="628"/>
  <c r="H48" i="629"/>
  <c r="H42" i="356"/>
  <c r="G48" i="49"/>
  <c r="G48" i="612"/>
  <c r="G48" i="613"/>
  <c r="G48" i="614"/>
  <c r="G48" i="615"/>
  <c r="G48" i="616"/>
  <c r="G48" i="617"/>
  <c r="G48" i="618"/>
  <c r="G48" i="619"/>
  <c r="G48" i="620"/>
  <c r="G48" i="621"/>
  <c r="G48" i="622"/>
  <c r="G48" i="623"/>
  <c r="G48" i="624"/>
  <c r="G48" i="625"/>
  <c r="G48" i="626"/>
  <c r="G48" i="627"/>
  <c r="G48" i="628"/>
  <c r="G48" i="629"/>
  <c r="G42" i="356"/>
  <c r="I138" i="2"/>
  <c r="I46" i="49"/>
  <c r="E46" i="49"/>
  <c r="I45" i="49"/>
  <c r="E45" i="49"/>
  <c r="I44" i="49"/>
  <c r="E44" i="49"/>
  <c r="E43" i="49"/>
  <c r="I42" i="49"/>
  <c r="E42" i="49"/>
  <c r="I41" i="49"/>
  <c r="E41" i="49"/>
  <c r="I39" i="49"/>
  <c r="I38" i="49"/>
  <c r="I37" i="49"/>
  <c r="I36" i="49"/>
  <c r="E36" i="49"/>
  <c r="I35" i="49"/>
  <c r="E35" i="49"/>
  <c r="I34" i="49"/>
  <c r="E34" i="49"/>
  <c r="I33" i="49"/>
  <c r="I32" i="49"/>
  <c r="E32" i="49"/>
  <c r="I46" i="612"/>
  <c r="E46" i="612"/>
  <c r="I45" i="612"/>
  <c r="E45" i="612"/>
  <c r="I44" i="612"/>
  <c r="E44" i="612"/>
  <c r="I43" i="612"/>
  <c r="E43" i="612"/>
  <c r="I42" i="612"/>
  <c r="E42" i="612"/>
  <c r="I41" i="612"/>
  <c r="E41" i="612"/>
  <c r="I39" i="612"/>
  <c r="I38" i="612"/>
  <c r="I37" i="612"/>
  <c r="I36" i="612"/>
  <c r="E36" i="612"/>
  <c r="I35" i="612"/>
  <c r="E35" i="612"/>
  <c r="I34" i="612"/>
  <c r="E34" i="612"/>
  <c r="I33" i="612"/>
  <c r="I32" i="612"/>
  <c r="E32" i="612"/>
  <c r="I46" i="613"/>
  <c r="E46" i="613"/>
  <c r="I45" i="613"/>
  <c r="E45" i="613"/>
  <c r="I44" i="613"/>
  <c r="E44" i="613"/>
  <c r="I43" i="613"/>
  <c r="E43" i="613"/>
  <c r="I42" i="613"/>
  <c r="E42" i="613"/>
  <c r="I41" i="613"/>
  <c r="E41" i="613"/>
  <c r="I39" i="613"/>
  <c r="I38" i="613"/>
  <c r="I37" i="613"/>
  <c r="I36" i="613"/>
  <c r="E36" i="613"/>
  <c r="I35" i="613"/>
  <c r="E35" i="613"/>
  <c r="I34" i="613"/>
  <c r="E34" i="613"/>
  <c r="I33" i="613"/>
  <c r="I32" i="613"/>
  <c r="E32" i="613"/>
  <c r="I46" i="614"/>
  <c r="E46" i="614"/>
  <c r="I45" i="614"/>
  <c r="E45" i="614"/>
  <c r="I44" i="614"/>
  <c r="E44" i="614"/>
  <c r="I43" i="614"/>
  <c r="E43" i="614"/>
  <c r="I42" i="614"/>
  <c r="E42" i="614"/>
  <c r="I41" i="614"/>
  <c r="E41" i="614"/>
  <c r="I39" i="614"/>
  <c r="I38" i="614"/>
  <c r="I37" i="614"/>
  <c r="I36" i="614"/>
  <c r="E36" i="614"/>
  <c r="I35" i="614"/>
  <c r="E35" i="614"/>
  <c r="I34" i="614"/>
  <c r="E34" i="614"/>
  <c r="I33" i="614"/>
  <c r="I32" i="614"/>
  <c r="E32" i="614"/>
  <c r="I46" i="615"/>
  <c r="E46" i="615"/>
  <c r="I45" i="615"/>
  <c r="E45" i="615"/>
  <c r="I44" i="615"/>
  <c r="E44" i="615"/>
  <c r="I43" i="615"/>
  <c r="E43" i="615"/>
  <c r="I42" i="615"/>
  <c r="E42" i="615"/>
  <c r="I41" i="615"/>
  <c r="E41" i="615"/>
  <c r="I39" i="615"/>
  <c r="I38" i="615"/>
  <c r="I37" i="615"/>
  <c r="I36" i="615"/>
  <c r="E36" i="615"/>
  <c r="I35" i="615"/>
  <c r="E35" i="615"/>
  <c r="I34" i="615"/>
  <c r="E34" i="615"/>
  <c r="I33" i="615"/>
  <c r="I32" i="615"/>
  <c r="E32" i="615"/>
  <c r="I46" i="616"/>
  <c r="E46" i="616"/>
  <c r="I45" i="616"/>
  <c r="E45" i="616"/>
  <c r="I44" i="616"/>
  <c r="E44" i="616"/>
  <c r="I43" i="616"/>
  <c r="E43" i="616"/>
  <c r="I42" i="616"/>
  <c r="E42" i="616"/>
  <c r="I41" i="616"/>
  <c r="E41" i="616"/>
  <c r="I39" i="616"/>
  <c r="I38" i="616"/>
  <c r="I37" i="616"/>
  <c r="I36" i="616"/>
  <c r="E36" i="616"/>
  <c r="I35" i="616"/>
  <c r="E35" i="616"/>
  <c r="I34" i="616"/>
  <c r="E34" i="616"/>
  <c r="I33" i="616"/>
  <c r="I32" i="616"/>
  <c r="E32" i="616"/>
  <c r="I46" i="617"/>
  <c r="E46" i="617"/>
  <c r="I45" i="617"/>
  <c r="E45" i="617"/>
  <c r="I44" i="617"/>
  <c r="E44" i="617"/>
  <c r="I43" i="617"/>
  <c r="E43" i="617"/>
  <c r="I42" i="617"/>
  <c r="E42" i="617"/>
  <c r="I41" i="617"/>
  <c r="E41" i="617"/>
  <c r="I39" i="617"/>
  <c r="I38" i="617"/>
  <c r="I37" i="617"/>
  <c r="I36" i="617"/>
  <c r="E36" i="617"/>
  <c r="I35" i="617"/>
  <c r="E35" i="617"/>
  <c r="I34" i="617"/>
  <c r="E34" i="617"/>
  <c r="I33" i="617"/>
  <c r="I32" i="617"/>
  <c r="E32" i="617"/>
  <c r="I46" i="618"/>
  <c r="E46" i="618"/>
  <c r="I45" i="618"/>
  <c r="E45" i="618"/>
  <c r="I44" i="618"/>
  <c r="E44" i="618"/>
  <c r="I43" i="618"/>
  <c r="E43" i="618"/>
  <c r="I42" i="618"/>
  <c r="E42" i="618"/>
  <c r="I41" i="618"/>
  <c r="E41" i="618"/>
  <c r="I39" i="618"/>
  <c r="I38" i="618"/>
  <c r="I37" i="618"/>
  <c r="I36" i="618"/>
  <c r="E36" i="618"/>
  <c r="I35" i="618"/>
  <c r="E35" i="618"/>
  <c r="I34" i="618"/>
  <c r="E34" i="618"/>
  <c r="I33" i="618"/>
  <c r="I32" i="618"/>
  <c r="E32" i="618"/>
  <c r="I46" i="619"/>
  <c r="E46" i="619"/>
  <c r="I45" i="619"/>
  <c r="E45" i="619"/>
  <c r="I44" i="619"/>
  <c r="E44" i="619"/>
  <c r="I43" i="619"/>
  <c r="E43" i="619"/>
  <c r="I42" i="619"/>
  <c r="E42" i="619"/>
  <c r="I41" i="619"/>
  <c r="E41" i="619"/>
  <c r="I39" i="619"/>
  <c r="I38" i="619"/>
  <c r="I37" i="619"/>
  <c r="I36" i="619"/>
  <c r="E36" i="619"/>
  <c r="I35" i="619"/>
  <c r="E35" i="619"/>
  <c r="I34" i="619"/>
  <c r="E34" i="619"/>
  <c r="I33" i="619"/>
  <c r="I32" i="619"/>
  <c r="E32" i="619"/>
  <c r="I46" i="620"/>
  <c r="E46" i="620"/>
  <c r="I45" i="620"/>
  <c r="E45" i="620"/>
  <c r="I44" i="620"/>
  <c r="E44" i="620"/>
  <c r="I43" i="620"/>
  <c r="E43" i="620"/>
  <c r="I42" i="620"/>
  <c r="E42" i="620"/>
  <c r="I41" i="620"/>
  <c r="E41" i="620"/>
  <c r="I39" i="620"/>
  <c r="I38" i="620"/>
  <c r="I37" i="620"/>
  <c r="I36" i="620"/>
  <c r="E36" i="620"/>
  <c r="I35" i="620"/>
  <c r="E35" i="620"/>
  <c r="I34" i="620"/>
  <c r="E34" i="620"/>
  <c r="I33" i="620"/>
  <c r="I32" i="620"/>
  <c r="E32" i="620"/>
  <c r="I46" i="621"/>
  <c r="E46" i="621"/>
  <c r="I45" i="621"/>
  <c r="E45" i="621"/>
  <c r="I44" i="621"/>
  <c r="E44" i="621"/>
  <c r="I43" i="621"/>
  <c r="E43" i="621"/>
  <c r="I42" i="621"/>
  <c r="E42" i="621"/>
  <c r="I41" i="621"/>
  <c r="E41" i="621"/>
  <c r="I39" i="621"/>
  <c r="I38" i="621"/>
  <c r="I37" i="621"/>
  <c r="I36" i="621"/>
  <c r="E36" i="621"/>
  <c r="I35" i="621"/>
  <c r="E35" i="621"/>
  <c r="I34" i="621"/>
  <c r="E34" i="621"/>
  <c r="I33" i="621"/>
  <c r="I32" i="621"/>
  <c r="E32" i="621"/>
  <c r="I46" i="622"/>
  <c r="E46" i="622"/>
  <c r="I45" i="622"/>
  <c r="E45" i="622"/>
  <c r="I44" i="622"/>
  <c r="E44" i="622"/>
  <c r="I43" i="622"/>
  <c r="E43" i="622"/>
  <c r="I42" i="622"/>
  <c r="E42" i="622"/>
  <c r="I41" i="622"/>
  <c r="E41" i="622"/>
  <c r="I39" i="622"/>
  <c r="I38" i="622"/>
  <c r="I37" i="622"/>
  <c r="I36" i="622"/>
  <c r="E36" i="622"/>
  <c r="I35" i="622"/>
  <c r="E35" i="622"/>
  <c r="I34" i="622"/>
  <c r="E34" i="622"/>
  <c r="I33" i="622"/>
  <c r="I32" i="622"/>
  <c r="E32" i="622"/>
  <c r="I46" i="623"/>
  <c r="E46" i="623"/>
  <c r="I45" i="623"/>
  <c r="E45" i="623"/>
  <c r="I44" i="623"/>
  <c r="E44" i="623"/>
  <c r="I43" i="623"/>
  <c r="E43" i="623"/>
  <c r="I42" i="623"/>
  <c r="E42" i="623"/>
  <c r="I41" i="623"/>
  <c r="E41" i="623"/>
  <c r="I39" i="623"/>
  <c r="I38" i="623"/>
  <c r="I37" i="623"/>
  <c r="I36" i="623"/>
  <c r="E36" i="623"/>
  <c r="I35" i="623"/>
  <c r="E35" i="623"/>
  <c r="I34" i="623"/>
  <c r="E34" i="623"/>
  <c r="I33" i="623"/>
  <c r="I32" i="623"/>
  <c r="E32" i="623"/>
  <c r="I46" i="624"/>
  <c r="E46" i="624"/>
  <c r="I45" i="624"/>
  <c r="E45" i="624"/>
  <c r="I44" i="624"/>
  <c r="E44" i="624"/>
  <c r="I43" i="624"/>
  <c r="E43" i="624"/>
  <c r="I42" i="624"/>
  <c r="E42" i="624"/>
  <c r="I41" i="624"/>
  <c r="E41" i="624"/>
  <c r="I39" i="624"/>
  <c r="I38" i="624"/>
  <c r="I37" i="624"/>
  <c r="I36" i="624"/>
  <c r="E36" i="624"/>
  <c r="I35" i="624"/>
  <c r="E35" i="624"/>
  <c r="I34" i="624"/>
  <c r="E34" i="624"/>
  <c r="I33" i="624"/>
  <c r="I32" i="624"/>
  <c r="E32" i="624"/>
  <c r="I46" i="625"/>
  <c r="E46" i="625"/>
  <c r="I45" i="625"/>
  <c r="E45" i="625"/>
  <c r="I44" i="625"/>
  <c r="E44" i="625"/>
  <c r="I43" i="625"/>
  <c r="E43" i="625"/>
  <c r="I42" i="625"/>
  <c r="E42" i="625"/>
  <c r="I41" i="625"/>
  <c r="E41" i="625"/>
  <c r="I39" i="625"/>
  <c r="I38" i="625"/>
  <c r="I37" i="625"/>
  <c r="I36" i="625"/>
  <c r="E36" i="625"/>
  <c r="I35" i="625"/>
  <c r="E35" i="625"/>
  <c r="I34" i="625"/>
  <c r="E34" i="625"/>
  <c r="I33" i="625"/>
  <c r="I32" i="625"/>
  <c r="E32" i="625"/>
  <c r="I46" i="626"/>
  <c r="E46" i="626"/>
  <c r="I45" i="626"/>
  <c r="E45" i="626"/>
  <c r="I44" i="626"/>
  <c r="E44" i="626"/>
  <c r="I43" i="626"/>
  <c r="E43" i="626"/>
  <c r="I42" i="626"/>
  <c r="E42" i="626"/>
  <c r="I41" i="626"/>
  <c r="E41" i="626"/>
  <c r="I39" i="626"/>
  <c r="I38" i="626"/>
  <c r="I37" i="626"/>
  <c r="I36" i="626"/>
  <c r="E36" i="626"/>
  <c r="I35" i="626"/>
  <c r="E35" i="626"/>
  <c r="I34" i="626"/>
  <c r="E34" i="626"/>
  <c r="I33" i="626"/>
  <c r="I32" i="626"/>
  <c r="E32" i="626"/>
  <c r="I46" i="627"/>
  <c r="E46" i="627"/>
  <c r="I45" i="627"/>
  <c r="E45" i="627"/>
  <c r="I44" i="627"/>
  <c r="E44" i="627"/>
  <c r="I43" i="627"/>
  <c r="E43" i="627"/>
  <c r="I42" i="627"/>
  <c r="E42" i="627"/>
  <c r="I41" i="627"/>
  <c r="E41" i="627"/>
  <c r="I39" i="627"/>
  <c r="I38" i="627"/>
  <c r="I37" i="627"/>
  <c r="I36" i="627"/>
  <c r="E36" i="627"/>
  <c r="I35" i="627"/>
  <c r="E35" i="627"/>
  <c r="I34" i="627"/>
  <c r="E34" i="627"/>
  <c r="I33" i="627"/>
  <c r="I32" i="627"/>
  <c r="E32" i="627"/>
  <c r="I46" i="628"/>
  <c r="E46" i="628"/>
  <c r="I45" i="628"/>
  <c r="E45" i="628"/>
  <c r="I44" i="628"/>
  <c r="E44" i="628"/>
  <c r="I43" i="628"/>
  <c r="E43" i="628"/>
  <c r="I42" i="628"/>
  <c r="E42" i="628"/>
  <c r="I41" i="628"/>
  <c r="E41" i="628"/>
  <c r="I39" i="628"/>
  <c r="I38" i="628"/>
  <c r="I37" i="628"/>
  <c r="I36" i="628"/>
  <c r="E36" i="628"/>
  <c r="I35" i="628"/>
  <c r="E35" i="628"/>
  <c r="I34" i="628"/>
  <c r="E34" i="628"/>
  <c r="I33" i="628"/>
  <c r="I32" i="628"/>
  <c r="E32" i="628"/>
  <c r="I46" i="629"/>
  <c r="E46" i="629"/>
  <c r="I45" i="629"/>
  <c r="E45" i="629"/>
  <c r="I44" i="629"/>
  <c r="E44" i="629"/>
  <c r="I43" i="629"/>
  <c r="E43" i="629"/>
  <c r="I42" i="629"/>
  <c r="E42" i="629"/>
  <c r="I41" i="629"/>
  <c r="E41" i="629"/>
  <c r="I39" i="629"/>
  <c r="I38" i="629"/>
  <c r="I37" i="629"/>
  <c r="I36" i="629"/>
  <c r="E36" i="629"/>
  <c r="I35" i="629"/>
  <c r="E35" i="629"/>
  <c r="I34" i="629"/>
  <c r="E34" i="629"/>
  <c r="I33" i="629"/>
  <c r="I32" i="629"/>
  <c r="E32" i="629"/>
  <c r="I40" i="356"/>
  <c r="E40" i="356"/>
  <c r="I39" i="356"/>
  <c r="E39" i="356"/>
  <c r="I38" i="356"/>
  <c r="E38" i="356"/>
  <c r="I37" i="356"/>
  <c r="E37" i="356"/>
  <c r="I36" i="356"/>
  <c r="E36" i="356"/>
  <c r="I35" i="356"/>
  <c r="E35" i="356"/>
  <c r="I33" i="356"/>
  <c r="I32" i="356"/>
  <c r="I31" i="356"/>
  <c r="I30" i="356"/>
  <c r="E30" i="356"/>
  <c r="I29" i="356"/>
  <c r="E29" i="356"/>
  <c r="I28" i="356"/>
  <c r="E28" i="356"/>
  <c r="I27" i="356"/>
  <c r="I26" i="356"/>
  <c r="E26" i="356"/>
  <c r="E142" i="629"/>
  <c r="D142" i="629"/>
  <c r="C142" i="629"/>
  <c r="C138" i="629"/>
  <c r="D128" i="629"/>
  <c r="F126" i="629"/>
  <c r="D126" i="629"/>
  <c r="I107" i="629"/>
  <c r="H107" i="629"/>
  <c r="I102" i="629"/>
  <c r="H102" i="629"/>
  <c r="B91" i="629"/>
  <c r="G90" i="629"/>
  <c r="B80" i="629"/>
  <c r="B79" i="629"/>
  <c r="B78" i="629"/>
  <c r="I67" i="629"/>
  <c r="I63" i="629"/>
  <c r="H59" i="629"/>
  <c r="G59" i="629"/>
  <c r="I58" i="629"/>
  <c r="I57" i="629"/>
  <c r="I56" i="629"/>
  <c r="I52" i="629"/>
  <c r="L31" i="629"/>
  <c r="C11" i="629" s="1"/>
  <c r="L18" i="629"/>
  <c r="L17" i="629"/>
  <c r="L13" i="629"/>
  <c r="L12" i="629"/>
  <c r="L9" i="629"/>
  <c r="L7" i="629"/>
  <c r="H82" i="629" s="1"/>
  <c r="E84" i="629" s="1"/>
  <c r="D4" i="629"/>
  <c r="C137" i="629"/>
  <c r="E142" i="628"/>
  <c r="D142" i="628"/>
  <c r="C142" i="628"/>
  <c r="C138" i="628"/>
  <c r="D128" i="628"/>
  <c r="F126" i="628"/>
  <c r="D126" i="628"/>
  <c r="I107" i="628"/>
  <c r="H107" i="628"/>
  <c r="I102" i="628"/>
  <c r="H102" i="628"/>
  <c r="B91" i="628"/>
  <c r="G90" i="628"/>
  <c r="B80" i="628"/>
  <c r="B79" i="628"/>
  <c r="B78" i="628"/>
  <c r="I67" i="628"/>
  <c r="I63" i="628"/>
  <c r="H59" i="628"/>
  <c r="G59" i="628"/>
  <c r="I58" i="628"/>
  <c r="I57" i="628"/>
  <c r="I56" i="628"/>
  <c r="I52" i="628"/>
  <c r="L31" i="628"/>
  <c r="C11" i="628" s="1"/>
  <c r="L18" i="628"/>
  <c r="L17" i="628"/>
  <c r="L13" i="628"/>
  <c r="L12" i="628"/>
  <c r="L9" i="628"/>
  <c r="L7" i="628"/>
  <c r="H82" i="628" s="1"/>
  <c r="E84" i="628" s="1"/>
  <c r="D4" i="628"/>
  <c r="C137" i="628"/>
  <c r="E142" i="627"/>
  <c r="D142" i="627"/>
  <c r="C142" i="627"/>
  <c r="C138" i="627"/>
  <c r="D128" i="627"/>
  <c r="F126" i="627"/>
  <c r="D126" i="627"/>
  <c r="I107" i="627"/>
  <c r="H107" i="627"/>
  <c r="I102" i="627"/>
  <c r="H102" i="627"/>
  <c r="B91" i="627"/>
  <c r="G90" i="627"/>
  <c r="B80" i="627"/>
  <c r="B79" i="627"/>
  <c r="B78" i="627"/>
  <c r="I67" i="627"/>
  <c r="I63" i="627"/>
  <c r="H59" i="627"/>
  <c r="G59" i="627"/>
  <c r="I58" i="627"/>
  <c r="I57" i="627"/>
  <c r="I56" i="627"/>
  <c r="I52" i="627"/>
  <c r="L31" i="627"/>
  <c r="C11" i="627" s="1"/>
  <c r="L18" i="627"/>
  <c r="L17" i="627"/>
  <c r="L13" i="627"/>
  <c r="L12" i="627"/>
  <c r="L9" i="627"/>
  <c r="L7" i="627"/>
  <c r="H82" i="627" s="1"/>
  <c r="E84" i="627" s="1"/>
  <c r="D4" i="627"/>
  <c r="C137" i="627"/>
  <c r="E142" i="626"/>
  <c r="D142" i="626"/>
  <c r="C142" i="626"/>
  <c r="C138" i="626"/>
  <c r="D128" i="626"/>
  <c r="F126" i="626"/>
  <c r="D126" i="626"/>
  <c r="I107" i="626"/>
  <c r="H107" i="626"/>
  <c r="I102" i="626"/>
  <c r="H102" i="626"/>
  <c r="B91" i="626"/>
  <c r="G90" i="626"/>
  <c r="B80" i="626"/>
  <c r="B79" i="626"/>
  <c r="B78" i="626"/>
  <c r="I67" i="626"/>
  <c r="I63" i="626"/>
  <c r="H59" i="626"/>
  <c r="G59" i="626"/>
  <c r="I58" i="626"/>
  <c r="I57" i="626"/>
  <c r="I56" i="626"/>
  <c r="I52" i="626"/>
  <c r="L31" i="626"/>
  <c r="C11" i="626" s="1"/>
  <c r="L18" i="626"/>
  <c r="L17" i="626"/>
  <c r="L13" i="626"/>
  <c r="L12" i="626"/>
  <c r="L9" i="626"/>
  <c r="L7" i="626"/>
  <c r="H82" i="626" s="1"/>
  <c r="E84" i="626" s="1"/>
  <c r="D4" i="626"/>
  <c r="C137" i="626"/>
  <c r="E142" i="625"/>
  <c r="D142" i="625"/>
  <c r="C142" i="625"/>
  <c r="C138" i="625"/>
  <c r="D128" i="625"/>
  <c r="F126" i="625"/>
  <c r="D126" i="625"/>
  <c r="I107" i="625"/>
  <c r="H107" i="625"/>
  <c r="I102" i="625"/>
  <c r="H102" i="625"/>
  <c r="B91" i="625"/>
  <c r="G90" i="625"/>
  <c r="B80" i="625"/>
  <c r="B79" i="625"/>
  <c r="B78" i="625"/>
  <c r="I67" i="625"/>
  <c r="I63" i="625"/>
  <c r="H59" i="625"/>
  <c r="G59" i="625"/>
  <c r="I58" i="625"/>
  <c r="I57" i="625"/>
  <c r="I56" i="625"/>
  <c r="I52" i="625"/>
  <c r="L31" i="625"/>
  <c r="C11" i="625" s="1"/>
  <c r="L18" i="625"/>
  <c r="L17" i="625"/>
  <c r="L13" i="625"/>
  <c r="L12" i="625"/>
  <c r="L9" i="625"/>
  <c r="L7" i="625"/>
  <c r="H82" i="625" s="1"/>
  <c r="E84" i="625" s="1"/>
  <c r="D4" i="625"/>
  <c r="C137" i="625"/>
  <c r="E142" i="624"/>
  <c r="D142" i="624"/>
  <c r="C142" i="624"/>
  <c r="C138" i="624"/>
  <c r="D128" i="624"/>
  <c r="F126" i="624"/>
  <c r="D126" i="624"/>
  <c r="I107" i="624"/>
  <c r="H107" i="624"/>
  <c r="I102" i="624"/>
  <c r="H102" i="624"/>
  <c r="B91" i="624"/>
  <c r="G90" i="624"/>
  <c r="B80" i="624"/>
  <c r="B79" i="624"/>
  <c r="B78" i="624"/>
  <c r="I67" i="624"/>
  <c r="I63" i="624"/>
  <c r="H59" i="624"/>
  <c r="G59" i="624"/>
  <c r="I58" i="624"/>
  <c r="I57" i="624"/>
  <c r="I56" i="624"/>
  <c r="I52" i="624"/>
  <c r="L31" i="624"/>
  <c r="C11" i="624" s="1"/>
  <c r="L18" i="624"/>
  <c r="L17" i="624"/>
  <c r="L13" i="624"/>
  <c r="L12" i="624"/>
  <c r="L9" i="624"/>
  <c r="L7" i="624"/>
  <c r="H82" i="624" s="1"/>
  <c r="E84" i="624" s="1"/>
  <c r="D4" i="624"/>
  <c r="C137" i="624"/>
  <c r="E142" i="623"/>
  <c r="D142" i="623"/>
  <c r="C142" i="623"/>
  <c r="C138" i="623"/>
  <c r="D128" i="623"/>
  <c r="F126" i="623"/>
  <c r="D126" i="623"/>
  <c r="I107" i="623"/>
  <c r="H107" i="623"/>
  <c r="I102" i="623"/>
  <c r="H102" i="623"/>
  <c r="B91" i="623"/>
  <c r="G90" i="623"/>
  <c r="B80" i="623"/>
  <c r="B79" i="623"/>
  <c r="B78" i="623"/>
  <c r="I67" i="623"/>
  <c r="I63" i="623"/>
  <c r="H59" i="623"/>
  <c r="G59" i="623"/>
  <c r="I58" i="623"/>
  <c r="I57" i="623"/>
  <c r="I56" i="623"/>
  <c r="I52" i="623"/>
  <c r="L31" i="623"/>
  <c r="C11" i="623" s="1"/>
  <c r="L18" i="623"/>
  <c r="L17" i="623"/>
  <c r="L13" i="623"/>
  <c r="L12" i="623"/>
  <c r="L9" i="623"/>
  <c r="L7" i="623"/>
  <c r="D4" i="623"/>
  <c r="C137" i="623"/>
  <c r="E142" i="622"/>
  <c r="D142" i="622"/>
  <c r="C142" i="622"/>
  <c r="C138" i="622"/>
  <c r="D128" i="622"/>
  <c r="F126" i="622"/>
  <c r="D126" i="622"/>
  <c r="I107" i="622"/>
  <c r="H107" i="622"/>
  <c r="I102" i="622"/>
  <c r="H102" i="622"/>
  <c r="B91" i="622"/>
  <c r="G90" i="622"/>
  <c r="B80" i="622"/>
  <c r="B79" i="622"/>
  <c r="B78" i="622"/>
  <c r="I67" i="622"/>
  <c r="I63" i="622"/>
  <c r="H59" i="622"/>
  <c r="G59" i="622"/>
  <c r="I58" i="622"/>
  <c r="I57" i="622"/>
  <c r="I56" i="622"/>
  <c r="I52" i="622"/>
  <c r="L31" i="622"/>
  <c r="C11" i="622" s="1"/>
  <c r="L18" i="622"/>
  <c r="L17" i="622"/>
  <c r="L13" i="622"/>
  <c r="L12" i="622"/>
  <c r="L9" i="622"/>
  <c r="L7" i="622"/>
  <c r="H82" i="622" s="1"/>
  <c r="E84" i="622" s="1"/>
  <c r="D4" i="622"/>
  <c r="C137" i="622"/>
  <c r="E142" i="621"/>
  <c r="D142" i="621"/>
  <c r="C142" i="621"/>
  <c r="C138" i="621"/>
  <c r="D128" i="621"/>
  <c r="F126" i="621"/>
  <c r="D126" i="621"/>
  <c r="I107" i="621"/>
  <c r="H107" i="621"/>
  <c r="I102" i="621"/>
  <c r="H102" i="621"/>
  <c r="B91" i="621"/>
  <c r="G90" i="621"/>
  <c r="B80" i="621"/>
  <c r="B79" i="621"/>
  <c r="B78" i="621"/>
  <c r="I67" i="621"/>
  <c r="I63" i="621"/>
  <c r="H59" i="621"/>
  <c r="G59" i="621"/>
  <c r="I58" i="621"/>
  <c r="I57" i="621"/>
  <c r="I56" i="621"/>
  <c r="I52" i="621"/>
  <c r="L31" i="621"/>
  <c r="C11" i="621" s="1"/>
  <c r="L18" i="621"/>
  <c r="L17" i="621"/>
  <c r="L13" i="621"/>
  <c r="L12" i="621"/>
  <c r="L9" i="621"/>
  <c r="L7" i="621"/>
  <c r="H82" i="621" s="1"/>
  <c r="E84" i="621" s="1"/>
  <c r="D4" i="621"/>
  <c r="C137" i="621"/>
  <c r="E142" i="620"/>
  <c r="D142" i="620"/>
  <c r="C142" i="620"/>
  <c r="C138" i="620"/>
  <c r="D128" i="620"/>
  <c r="F126" i="620"/>
  <c r="D126" i="620"/>
  <c r="I107" i="620"/>
  <c r="H107" i="620"/>
  <c r="I102" i="620"/>
  <c r="H102" i="620"/>
  <c r="B91" i="620"/>
  <c r="G90" i="620"/>
  <c r="B80" i="620"/>
  <c r="B79" i="620"/>
  <c r="B78" i="620"/>
  <c r="I67" i="620"/>
  <c r="I63" i="620"/>
  <c r="H59" i="620"/>
  <c r="G59" i="620"/>
  <c r="I58" i="620"/>
  <c r="I57" i="620"/>
  <c r="I56" i="620"/>
  <c r="I52" i="620"/>
  <c r="L31" i="620"/>
  <c r="C11" i="620" s="1"/>
  <c r="L18" i="620"/>
  <c r="L17" i="620"/>
  <c r="L13" i="620"/>
  <c r="L12" i="620"/>
  <c r="L9" i="620"/>
  <c r="L7" i="620"/>
  <c r="D4" i="620"/>
  <c r="C137" i="620"/>
  <c r="E142" i="619"/>
  <c r="D142" i="619"/>
  <c r="C142" i="619"/>
  <c r="C138" i="619"/>
  <c r="D128" i="619"/>
  <c r="F126" i="619"/>
  <c r="D126" i="619"/>
  <c r="I107" i="619"/>
  <c r="H107" i="619"/>
  <c r="I102" i="619"/>
  <c r="H102" i="619"/>
  <c r="B91" i="619"/>
  <c r="G90" i="619"/>
  <c r="B80" i="619"/>
  <c r="B79" i="619"/>
  <c r="B78" i="619"/>
  <c r="I67" i="619"/>
  <c r="I63" i="619"/>
  <c r="H59" i="619"/>
  <c r="G59" i="619"/>
  <c r="I58" i="619"/>
  <c r="I57" i="619"/>
  <c r="I56" i="619"/>
  <c r="I52" i="619"/>
  <c r="L31" i="619"/>
  <c r="C11" i="619" s="1"/>
  <c r="L18" i="619"/>
  <c r="L17" i="619"/>
  <c r="L13" i="619"/>
  <c r="L12" i="619"/>
  <c r="L9" i="619"/>
  <c r="L7" i="619"/>
  <c r="H82" i="619" s="1"/>
  <c r="E84" i="619" s="1"/>
  <c r="D4" i="619"/>
  <c r="C137" i="619"/>
  <c r="E142" i="618"/>
  <c r="D142" i="618"/>
  <c r="C142" i="618"/>
  <c r="C138" i="618"/>
  <c r="D128" i="618"/>
  <c r="F126" i="618"/>
  <c r="D126" i="618"/>
  <c r="I107" i="618"/>
  <c r="H107" i="618"/>
  <c r="I102" i="618"/>
  <c r="H102" i="618"/>
  <c r="B91" i="618"/>
  <c r="G90" i="618"/>
  <c r="B80" i="618"/>
  <c r="B79" i="618"/>
  <c r="B78" i="618"/>
  <c r="I67" i="618"/>
  <c r="I63" i="618"/>
  <c r="H59" i="618"/>
  <c r="G59" i="618"/>
  <c r="I58" i="618"/>
  <c r="I57" i="618"/>
  <c r="I56" i="618"/>
  <c r="I52" i="618"/>
  <c r="L31" i="618"/>
  <c r="C11" i="618" s="1"/>
  <c r="L18" i="618"/>
  <c r="L17" i="618"/>
  <c r="L13" i="618"/>
  <c r="L12" i="618"/>
  <c r="L9" i="618"/>
  <c r="L7" i="618"/>
  <c r="H82" i="618" s="1"/>
  <c r="E84" i="618" s="1"/>
  <c r="D4" i="618"/>
  <c r="C137" i="618"/>
  <c r="E142" i="617"/>
  <c r="D142" i="617"/>
  <c r="C142" i="617"/>
  <c r="C138" i="617"/>
  <c r="D128" i="617"/>
  <c r="F126" i="617"/>
  <c r="D126" i="617"/>
  <c r="I107" i="617"/>
  <c r="H107" i="617"/>
  <c r="I102" i="617"/>
  <c r="H102" i="617"/>
  <c r="B91" i="617"/>
  <c r="G90" i="617"/>
  <c r="B80" i="617"/>
  <c r="B79" i="617"/>
  <c r="B78" i="617"/>
  <c r="I67" i="617"/>
  <c r="I63" i="617"/>
  <c r="H59" i="617"/>
  <c r="G59" i="617"/>
  <c r="I58" i="617"/>
  <c r="I57" i="617"/>
  <c r="I56" i="617"/>
  <c r="I52" i="617"/>
  <c r="L31" i="617"/>
  <c r="C11" i="617" s="1"/>
  <c r="L18" i="617"/>
  <c r="L17" i="617"/>
  <c r="L13" i="617"/>
  <c r="L12" i="617"/>
  <c r="L9" i="617"/>
  <c r="L7" i="617"/>
  <c r="H82" i="617" s="1"/>
  <c r="E84" i="617" s="1"/>
  <c r="D4" i="617"/>
  <c r="C137" i="617"/>
  <c r="E142" i="616"/>
  <c r="D142" i="616"/>
  <c r="C142" i="616"/>
  <c r="C138" i="616"/>
  <c r="D128" i="616"/>
  <c r="F126" i="616"/>
  <c r="D126" i="616"/>
  <c r="I107" i="616"/>
  <c r="H107" i="616"/>
  <c r="I102" i="616"/>
  <c r="H102" i="616"/>
  <c r="B91" i="616"/>
  <c r="G90" i="616"/>
  <c r="B80" i="616"/>
  <c r="B79" i="616"/>
  <c r="B78" i="616"/>
  <c r="I67" i="616"/>
  <c r="I63" i="616"/>
  <c r="H59" i="616"/>
  <c r="G59" i="616"/>
  <c r="I58" i="616"/>
  <c r="I57" i="616"/>
  <c r="I56" i="616"/>
  <c r="I52" i="616"/>
  <c r="L31" i="616"/>
  <c r="C11" i="616" s="1"/>
  <c r="L18" i="616"/>
  <c r="L17" i="616"/>
  <c r="L13" i="616"/>
  <c r="L12" i="616"/>
  <c r="L9" i="616"/>
  <c r="L7" i="616"/>
  <c r="H82" i="616" s="1"/>
  <c r="E84" i="616" s="1"/>
  <c r="D4" i="616"/>
  <c r="C137" i="616"/>
  <c r="E142" i="615"/>
  <c r="D142" i="615"/>
  <c r="C142" i="615"/>
  <c r="C138" i="615"/>
  <c r="D128" i="615"/>
  <c r="F126" i="615"/>
  <c r="D126" i="615"/>
  <c r="I107" i="615"/>
  <c r="H107" i="615"/>
  <c r="I102" i="615"/>
  <c r="H102" i="615"/>
  <c r="B91" i="615"/>
  <c r="G90" i="615"/>
  <c r="B80" i="615"/>
  <c r="B79" i="615"/>
  <c r="B78" i="615"/>
  <c r="I67" i="615"/>
  <c r="I63" i="615"/>
  <c r="H59" i="615"/>
  <c r="G59" i="615"/>
  <c r="I58" i="615"/>
  <c r="I57" i="615"/>
  <c r="I56" i="615"/>
  <c r="I52" i="615"/>
  <c r="L31" i="615"/>
  <c r="C11" i="615" s="1"/>
  <c r="L18" i="615"/>
  <c r="L17" i="615"/>
  <c r="L13" i="615"/>
  <c r="L12" i="615"/>
  <c r="L9" i="615"/>
  <c r="L7" i="615"/>
  <c r="H82" i="615" s="1"/>
  <c r="E84" i="615" s="1"/>
  <c r="D4" i="615"/>
  <c r="C137" i="615"/>
  <c r="E142" i="614"/>
  <c r="D142" i="614"/>
  <c r="C142" i="614"/>
  <c r="C138" i="614"/>
  <c r="D128" i="614"/>
  <c r="F126" i="614"/>
  <c r="D126" i="614"/>
  <c r="I107" i="614"/>
  <c r="H107" i="614"/>
  <c r="I102" i="614"/>
  <c r="H102" i="614"/>
  <c r="B91" i="614"/>
  <c r="G90" i="614"/>
  <c r="B80" i="614"/>
  <c r="B79" i="614"/>
  <c r="B78" i="614"/>
  <c r="I67" i="614"/>
  <c r="I63" i="614"/>
  <c r="H59" i="614"/>
  <c r="G59" i="614"/>
  <c r="I58" i="614"/>
  <c r="I57" i="614"/>
  <c r="I56" i="614"/>
  <c r="I52" i="614"/>
  <c r="L31" i="614"/>
  <c r="C11" i="614" s="1"/>
  <c r="L18" i="614"/>
  <c r="L17" i="614"/>
  <c r="L13" i="614"/>
  <c r="L12" i="614"/>
  <c r="L9" i="614"/>
  <c r="L7" i="614"/>
  <c r="H82" i="614" s="1"/>
  <c r="E84" i="614" s="1"/>
  <c r="D4" i="614"/>
  <c r="C137" i="614"/>
  <c r="E142" i="613"/>
  <c r="D142" i="613"/>
  <c r="C142" i="613"/>
  <c r="C138" i="613"/>
  <c r="D128" i="613"/>
  <c r="F126" i="613"/>
  <c r="D126" i="613"/>
  <c r="I107" i="613"/>
  <c r="H107" i="613"/>
  <c r="I102" i="613"/>
  <c r="H102" i="613"/>
  <c r="B91" i="613"/>
  <c r="G90" i="613"/>
  <c r="B80" i="613"/>
  <c r="B79" i="613"/>
  <c r="B78" i="613"/>
  <c r="I67" i="613"/>
  <c r="I63" i="613"/>
  <c r="H59" i="613"/>
  <c r="G59" i="613"/>
  <c r="I58" i="613"/>
  <c r="I57" i="613"/>
  <c r="I56" i="613"/>
  <c r="I52" i="613"/>
  <c r="L31" i="613"/>
  <c r="C11" i="613" s="1"/>
  <c r="L18" i="613"/>
  <c r="L17" i="613"/>
  <c r="L13" i="613"/>
  <c r="L12" i="613"/>
  <c r="L9" i="613"/>
  <c r="L7" i="613"/>
  <c r="D4" i="613"/>
  <c r="C137" i="613"/>
  <c r="E142" i="612"/>
  <c r="D142" i="612"/>
  <c r="C142" i="612"/>
  <c r="C138" i="612"/>
  <c r="D128" i="612"/>
  <c r="F126" i="612"/>
  <c r="D126" i="612"/>
  <c r="I107" i="612"/>
  <c r="H107" i="612"/>
  <c r="I102" i="612"/>
  <c r="H102" i="612"/>
  <c r="B91" i="612"/>
  <c r="G90" i="612"/>
  <c r="B80" i="612"/>
  <c r="B79" i="612"/>
  <c r="B78" i="612"/>
  <c r="I67" i="612"/>
  <c r="I63" i="612"/>
  <c r="H59" i="612"/>
  <c r="G59" i="612"/>
  <c r="I58" i="612"/>
  <c r="I57" i="612"/>
  <c r="I56" i="612"/>
  <c r="I52" i="612"/>
  <c r="L31" i="612"/>
  <c r="C11" i="612" s="1"/>
  <c r="L18" i="612"/>
  <c r="L17" i="612"/>
  <c r="L13" i="612"/>
  <c r="L12" i="612"/>
  <c r="G81" i="612" s="1"/>
  <c r="L9" i="612"/>
  <c r="L7" i="612"/>
  <c r="D4" i="612"/>
  <c r="C137" i="612"/>
  <c r="G77" i="622" l="1"/>
  <c r="G77" i="614"/>
  <c r="H77" i="626"/>
  <c r="G91" i="626" s="1"/>
  <c r="H77" i="618"/>
  <c r="G91" i="618" s="1"/>
  <c r="G77" i="629"/>
  <c r="G77" i="621"/>
  <c r="G77" i="613"/>
  <c r="H77" i="625"/>
  <c r="G91" i="625" s="1"/>
  <c r="H77" i="617"/>
  <c r="G77" i="628"/>
  <c r="G77" i="620"/>
  <c r="G77" i="612"/>
  <c r="H77" i="624"/>
  <c r="G91" i="624" s="1"/>
  <c r="H77" i="616"/>
  <c r="G91" i="616" s="1"/>
  <c r="G77" i="627"/>
  <c r="G77" i="619"/>
  <c r="H77" i="623"/>
  <c r="G91" i="623" s="1"/>
  <c r="H77" i="615"/>
  <c r="G91" i="615" s="1"/>
  <c r="G77" i="626"/>
  <c r="G77" i="618"/>
  <c r="H77" i="622"/>
  <c r="G91" i="622" s="1"/>
  <c r="H77" i="614"/>
  <c r="G91" i="614" s="1"/>
  <c r="G77" i="625"/>
  <c r="G77" i="617"/>
  <c r="H77" i="629"/>
  <c r="H77" i="621"/>
  <c r="G91" i="621" s="1"/>
  <c r="H77" i="613"/>
  <c r="G91" i="613" s="1"/>
  <c r="G77" i="624"/>
  <c r="G77" i="616"/>
  <c r="H77" i="628"/>
  <c r="G91" i="628" s="1"/>
  <c r="H77" i="620"/>
  <c r="G91" i="620" s="1"/>
  <c r="H77" i="612"/>
  <c r="G91" i="612" s="1"/>
  <c r="G77" i="623"/>
  <c r="G77" i="615"/>
  <c r="H77" i="627"/>
  <c r="G91" i="627" s="1"/>
  <c r="H77" i="619"/>
  <c r="G91" i="619" s="1"/>
  <c r="L19" i="616"/>
  <c r="D72" i="616" s="1"/>
  <c r="D73" i="616" s="1"/>
  <c r="L19" i="628"/>
  <c r="D72" i="628" s="1"/>
  <c r="D73" i="628" s="1"/>
  <c r="L19" i="612"/>
  <c r="D72" i="612" s="1"/>
  <c r="D73" i="612" s="1"/>
  <c r="L19" i="622"/>
  <c r="D72" i="622" s="1"/>
  <c r="D73" i="622" s="1"/>
  <c r="L19" i="621"/>
  <c r="D72" i="621" s="1"/>
  <c r="D73" i="621" s="1"/>
  <c r="L19" i="614"/>
  <c r="D72" i="614" s="1"/>
  <c r="D73" i="614" s="1"/>
  <c r="G91" i="629"/>
  <c r="G91" i="617"/>
  <c r="L19" i="629"/>
  <c r="D72" i="629" s="1"/>
  <c r="D73" i="629" s="1"/>
  <c r="H108" i="628"/>
  <c r="H108" i="612"/>
  <c r="L19" i="625"/>
  <c r="D72" i="625" s="1"/>
  <c r="D73" i="625" s="1"/>
  <c r="I48" i="619"/>
  <c r="I48" i="616"/>
  <c r="I48" i="628"/>
  <c r="I48" i="622"/>
  <c r="I48" i="629"/>
  <c r="I48" i="625"/>
  <c r="I48" i="613"/>
  <c r="I48" i="617"/>
  <c r="G81" i="616"/>
  <c r="I81" i="616" s="1"/>
  <c r="G81" i="624"/>
  <c r="I81" i="624" s="1"/>
  <c r="G81" i="615"/>
  <c r="I81" i="615" s="1"/>
  <c r="G81" i="619"/>
  <c r="I81" i="619" s="1"/>
  <c r="G81" i="627"/>
  <c r="I81" i="627" s="1"/>
  <c r="I42" i="356"/>
  <c r="I48" i="627"/>
  <c r="I48" i="626"/>
  <c r="I48" i="624"/>
  <c r="I48" i="621"/>
  <c r="I48" i="618"/>
  <c r="I48" i="615"/>
  <c r="I48" i="614"/>
  <c r="G81" i="621"/>
  <c r="I81" i="621" s="1"/>
  <c r="I48" i="620"/>
  <c r="G81" i="625"/>
  <c r="I81" i="625" s="1"/>
  <c r="G81" i="628"/>
  <c r="I81" i="628" s="1"/>
  <c r="G81" i="614"/>
  <c r="I81" i="614" s="1"/>
  <c r="G81" i="618"/>
  <c r="I81" i="618" s="1"/>
  <c r="G81" i="622"/>
  <c r="I81" i="622" s="1"/>
  <c r="G81" i="626"/>
  <c r="I81" i="626" s="1"/>
  <c r="G81" i="617"/>
  <c r="I81" i="617" s="1"/>
  <c r="G81" i="629"/>
  <c r="I81" i="629" s="1"/>
  <c r="G81" i="620"/>
  <c r="I81" i="620" s="1"/>
  <c r="G81" i="613"/>
  <c r="I81" i="613" s="1"/>
  <c r="G81" i="623"/>
  <c r="I81" i="623" s="1"/>
  <c r="I48" i="623"/>
  <c r="I48" i="612"/>
  <c r="I48" i="49"/>
  <c r="I108" i="612"/>
  <c r="L94" i="625"/>
  <c r="H80" i="625" s="1"/>
  <c r="AG77" i="2" s="1"/>
  <c r="L29" i="629"/>
  <c r="I59" i="629"/>
  <c r="L94" i="613"/>
  <c r="I80" i="613" s="1"/>
  <c r="I59" i="613"/>
  <c r="L94" i="617"/>
  <c r="I80" i="617" s="1"/>
  <c r="I59" i="617"/>
  <c r="L94" i="619"/>
  <c r="H80" i="619" s="1"/>
  <c r="AG71" i="2" s="1"/>
  <c r="L93" i="621"/>
  <c r="G79" i="621" s="1"/>
  <c r="W73" i="2" s="1"/>
  <c r="L25" i="624"/>
  <c r="L29" i="628"/>
  <c r="H108" i="617"/>
  <c r="L94" i="618"/>
  <c r="H80" i="618" s="1"/>
  <c r="AG70" i="2" s="1"/>
  <c r="I59" i="618"/>
  <c r="L23" i="621"/>
  <c r="I108" i="617"/>
  <c r="L25" i="621"/>
  <c r="H108" i="625"/>
  <c r="I59" i="626"/>
  <c r="I108" i="618"/>
  <c r="I59" i="619"/>
  <c r="L94" i="614"/>
  <c r="H80" i="614" s="1"/>
  <c r="AG66" i="2" s="1"/>
  <c r="I59" i="614"/>
  <c r="H108" i="622"/>
  <c r="L93" i="623"/>
  <c r="H79" i="623" s="1"/>
  <c r="AF75" i="2" s="1"/>
  <c r="I59" i="623"/>
  <c r="L29" i="615"/>
  <c r="L29" i="624"/>
  <c r="L19" i="627"/>
  <c r="D72" i="627" s="1"/>
  <c r="D73" i="627" s="1"/>
  <c r="L23" i="619"/>
  <c r="L19" i="620"/>
  <c r="D72" i="620" s="1"/>
  <c r="D73" i="620" s="1"/>
  <c r="I108" i="620"/>
  <c r="L23" i="627"/>
  <c r="I59" i="621"/>
  <c r="L19" i="624"/>
  <c r="D72" i="624" s="1"/>
  <c r="D73" i="624" s="1"/>
  <c r="L25" i="627"/>
  <c r="L94" i="626"/>
  <c r="H80" i="626" s="1"/>
  <c r="AG78" i="2" s="1"/>
  <c r="L19" i="613"/>
  <c r="D72" i="613" s="1"/>
  <c r="D73" i="613" s="1"/>
  <c r="I108" i="614"/>
  <c r="L23" i="616"/>
  <c r="L19" i="618"/>
  <c r="D72" i="618" s="1"/>
  <c r="D73" i="618" s="1"/>
  <c r="H108" i="619"/>
  <c r="L94" i="620"/>
  <c r="I80" i="620" s="1"/>
  <c r="I108" i="622"/>
  <c r="L23" i="624"/>
  <c r="I108" i="625"/>
  <c r="L93" i="626"/>
  <c r="I108" i="628"/>
  <c r="L93" i="629"/>
  <c r="L93" i="615"/>
  <c r="L23" i="613"/>
  <c r="L19" i="615"/>
  <c r="D72" i="615" s="1"/>
  <c r="D73" i="615" s="1"/>
  <c r="I59" i="615"/>
  <c r="I108" i="616"/>
  <c r="L93" i="617"/>
  <c r="L23" i="618"/>
  <c r="I59" i="620"/>
  <c r="L19" i="623"/>
  <c r="D72" i="623" s="1"/>
  <c r="D73" i="623" s="1"/>
  <c r="L19" i="626"/>
  <c r="D72" i="626" s="1"/>
  <c r="D73" i="626" s="1"/>
  <c r="H108" i="614"/>
  <c r="L94" i="623"/>
  <c r="I80" i="623" s="1"/>
  <c r="H108" i="613"/>
  <c r="L25" i="618"/>
  <c r="H108" i="624"/>
  <c r="H108" i="627"/>
  <c r="I108" i="613"/>
  <c r="L23" i="615"/>
  <c r="L19" i="617"/>
  <c r="D72" i="617" s="1"/>
  <c r="D73" i="617" s="1"/>
  <c r="H108" i="621"/>
  <c r="L94" i="622"/>
  <c r="H80" i="622" s="1"/>
  <c r="AG74" i="2" s="1"/>
  <c r="L93" i="622"/>
  <c r="L23" i="623"/>
  <c r="I108" i="624"/>
  <c r="L93" i="625"/>
  <c r="L23" i="626"/>
  <c r="I108" i="627"/>
  <c r="L93" i="628"/>
  <c r="L23" i="629"/>
  <c r="L93" i="614"/>
  <c r="L25" i="615"/>
  <c r="H108" i="618"/>
  <c r="L93" i="619"/>
  <c r="L23" i="620"/>
  <c r="I108" i="621"/>
  <c r="I59" i="622"/>
  <c r="L25" i="623"/>
  <c r="I59" i="625"/>
  <c r="L25" i="626"/>
  <c r="I59" i="628"/>
  <c r="L25" i="629"/>
  <c r="L93" i="613"/>
  <c r="L93" i="618"/>
  <c r="L23" i="617"/>
  <c r="L23" i="612"/>
  <c r="I59" i="612"/>
  <c r="H108" i="615"/>
  <c r="L29" i="616"/>
  <c r="L93" i="616"/>
  <c r="L25" i="617"/>
  <c r="H108" i="623"/>
  <c r="H108" i="626"/>
  <c r="L94" i="627"/>
  <c r="I80" i="627" s="1"/>
  <c r="H108" i="629"/>
  <c r="H108" i="616"/>
  <c r="I108" i="619"/>
  <c r="L93" i="620"/>
  <c r="L25" i="620"/>
  <c r="L23" i="614"/>
  <c r="I108" i="615"/>
  <c r="I59" i="616"/>
  <c r="L19" i="619"/>
  <c r="D72" i="619" s="1"/>
  <c r="D73" i="619" s="1"/>
  <c r="H108" i="620"/>
  <c r="L29" i="621"/>
  <c r="I108" i="623"/>
  <c r="L93" i="624"/>
  <c r="L23" i="625"/>
  <c r="I108" i="626"/>
  <c r="L93" i="627"/>
  <c r="L23" i="628"/>
  <c r="I108" i="629"/>
  <c r="L23" i="622"/>
  <c r="I59" i="624"/>
  <c r="L25" i="625"/>
  <c r="I59" i="627"/>
  <c r="L25" i="628"/>
  <c r="L29" i="612"/>
  <c r="L93" i="612"/>
  <c r="L94" i="629"/>
  <c r="C12" i="629"/>
  <c r="L92" i="629"/>
  <c r="L27" i="629"/>
  <c r="L10" i="629"/>
  <c r="H78" i="629"/>
  <c r="G78" i="629" s="1"/>
  <c r="L94" i="628"/>
  <c r="C12" i="628"/>
  <c r="L92" i="628"/>
  <c r="L27" i="628"/>
  <c r="H78" i="628"/>
  <c r="G78" i="628" s="1"/>
  <c r="L10" i="628"/>
  <c r="L29" i="627"/>
  <c r="L10" i="627"/>
  <c r="H78" i="627"/>
  <c r="G78" i="627" s="1"/>
  <c r="L92" i="627"/>
  <c r="L27" i="627"/>
  <c r="C12" i="627"/>
  <c r="L27" i="626"/>
  <c r="L29" i="626"/>
  <c r="L10" i="626"/>
  <c r="H78" i="626"/>
  <c r="G78" i="626" s="1"/>
  <c r="C12" i="626"/>
  <c r="L92" i="626"/>
  <c r="L29" i="625"/>
  <c r="C12" i="625"/>
  <c r="L92" i="625"/>
  <c r="L27" i="625"/>
  <c r="L10" i="625"/>
  <c r="H78" i="625"/>
  <c r="G78" i="625" s="1"/>
  <c r="L94" i="624"/>
  <c r="C12" i="624"/>
  <c r="L92" i="624"/>
  <c r="L27" i="624"/>
  <c r="H78" i="624"/>
  <c r="G78" i="624" s="1"/>
  <c r="L10" i="624"/>
  <c r="L27" i="623"/>
  <c r="L29" i="623"/>
  <c r="L10" i="623"/>
  <c r="H78" i="623"/>
  <c r="G78" i="623" s="1"/>
  <c r="C12" i="623"/>
  <c r="L92" i="623"/>
  <c r="L25" i="622"/>
  <c r="L29" i="622"/>
  <c r="L10" i="622"/>
  <c r="C12" i="622"/>
  <c r="L92" i="622"/>
  <c r="H78" i="622"/>
  <c r="G78" i="622" s="1"/>
  <c r="L27" i="622"/>
  <c r="L27" i="621"/>
  <c r="L94" i="621"/>
  <c r="H78" i="621"/>
  <c r="G78" i="621" s="1"/>
  <c r="C12" i="621"/>
  <c r="L92" i="621"/>
  <c r="L10" i="621"/>
  <c r="L27" i="620"/>
  <c r="L29" i="620"/>
  <c r="L10" i="620"/>
  <c r="H78" i="620"/>
  <c r="G78" i="620" s="1"/>
  <c r="C12" i="620"/>
  <c r="L92" i="620"/>
  <c r="L10" i="619"/>
  <c r="H78" i="619"/>
  <c r="G78" i="619" s="1"/>
  <c r="C12" i="619"/>
  <c r="L92" i="619"/>
  <c r="L25" i="619"/>
  <c r="L27" i="619"/>
  <c r="L29" i="619"/>
  <c r="L27" i="618"/>
  <c r="L29" i="618"/>
  <c r="L10" i="618"/>
  <c r="H78" i="618"/>
  <c r="G78" i="618" s="1"/>
  <c r="C12" i="618"/>
  <c r="L92" i="618"/>
  <c r="L27" i="617"/>
  <c r="L29" i="617"/>
  <c r="L10" i="617"/>
  <c r="H78" i="617"/>
  <c r="G78" i="617" s="1"/>
  <c r="C12" i="617"/>
  <c r="L92" i="617"/>
  <c r="L25" i="616"/>
  <c r="H78" i="616"/>
  <c r="G78" i="616" s="1"/>
  <c r="C12" i="616"/>
  <c r="L92" i="616"/>
  <c r="L10" i="616"/>
  <c r="L94" i="616"/>
  <c r="L27" i="616"/>
  <c r="L27" i="615"/>
  <c r="L94" i="615"/>
  <c r="H78" i="615"/>
  <c r="G78" i="615" s="1"/>
  <c r="C12" i="615"/>
  <c r="L92" i="615"/>
  <c r="L10" i="615"/>
  <c r="L25" i="614"/>
  <c r="L29" i="614"/>
  <c r="L27" i="614"/>
  <c r="L10" i="614"/>
  <c r="H78" i="614"/>
  <c r="G78" i="614" s="1"/>
  <c r="C12" i="614"/>
  <c r="L92" i="614"/>
  <c r="L25" i="613"/>
  <c r="L29" i="613"/>
  <c r="L10" i="613"/>
  <c r="H78" i="613"/>
  <c r="G78" i="613" s="1"/>
  <c r="C12" i="613"/>
  <c r="L92" i="613"/>
  <c r="L27" i="613"/>
  <c r="L25" i="612"/>
  <c r="L27" i="612"/>
  <c r="L94" i="612"/>
  <c r="C12" i="612"/>
  <c r="L92" i="612"/>
  <c r="L10" i="612"/>
  <c r="I77" i="621" l="1"/>
  <c r="I77" i="616"/>
  <c r="I77" i="619"/>
  <c r="I77" i="613"/>
  <c r="I77" i="626"/>
  <c r="I77" i="617"/>
  <c r="I77" i="624"/>
  <c r="I77" i="620"/>
  <c r="I77" i="627"/>
  <c r="I77" i="625"/>
  <c r="I77" i="614"/>
  <c r="I77" i="629"/>
  <c r="I77" i="612"/>
  <c r="I77" i="615"/>
  <c r="I77" i="622"/>
  <c r="I77" i="623"/>
  <c r="I77" i="618"/>
  <c r="I77" i="628"/>
  <c r="I80" i="618"/>
  <c r="I79" i="621"/>
  <c r="I80" i="625"/>
  <c r="G80" i="614"/>
  <c r="X66" i="2" s="1"/>
  <c r="G80" i="626"/>
  <c r="X78" i="2" s="1"/>
  <c r="H79" i="621"/>
  <c r="AF73" i="2" s="1"/>
  <c r="G80" i="625"/>
  <c r="X77" i="2" s="1"/>
  <c r="G80" i="618"/>
  <c r="X70" i="2" s="1"/>
  <c r="I80" i="619"/>
  <c r="G80" i="619"/>
  <c r="X71" i="2" s="1"/>
  <c r="G80" i="623"/>
  <c r="X75" i="2" s="1"/>
  <c r="H80" i="623"/>
  <c r="AG75" i="2" s="1"/>
  <c r="I79" i="623"/>
  <c r="G79" i="623"/>
  <c r="W75" i="2" s="1"/>
  <c r="H82" i="623"/>
  <c r="E84" i="623" s="1"/>
  <c r="H80" i="613"/>
  <c r="AG65" i="2" s="1"/>
  <c r="G80" i="613"/>
  <c r="X65" i="2" s="1"/>
  <c r="G80" i="617"/>
  <c r="X69" i="2" s="1"/>
  <c r="H80" i="617"/>
  <c r="AG69" i="2" s="1"/>
  <c r="H78" i="612"/>
  <c r="G78" i="612" s="1"/>
  <c r="I81" i="612"/>
  <c r="I80" i="626"/>
  <c r="I80" i="614"/>
  <c r="I80" i="622"/>
  <c r="G79" i="627"/>
  <c r="W79" i="2" s="1"/>
  <c r="I79" i="627"/>
  <c r="H79" i="627"/>
  <c r="AF79" i="2" s="1"/>
  <c r="G79" i="613"/>
  <c r="W65" i="2" s="1"/>
  <c r="I79" i="613"/>
  <c r="H79" i="613"/>
  <c r="AF65" i="2" s="1"/>
  <c r="D71" i="613"/>
  <c r="AY65" i="2"/>
  <c r="D71" i="615"/>
  <c r="AY67" i="2"/>
  <c r="D71" i="622"/>
  <c r="AY74" i="2"/>
  <c r="D71" i="624"/>
  <c r="AY76" i="2"/>
  <c r="G79" i="629"/>
  <c r="W81" i="2" s="1"/>
  <c r="H79" i="629"/>
  <c r="AF81" i="2" s="1"/>
  <c r="I79" i="629"/>
  <c r="G79" i="624"/>
  <c r="W76" i="2" s="1"/>
  <c r="I79" i="624"/>
  <c r="H79" i="624"/>
  <c r="AF76" i="2" s="1"/>
  <c r="G79" i="620"/>
  <c r="W72" i="2" s="1"/>
  <c r="H79" i="620"/>
  <c r="AF72" i="2" s="1"/>
  <c r="I79" i="620"/>
  <c r="G79" i="616"/>
  <c r="W68" i="2" s="1"/>
  <c r="I79" i="616"/>
  <c r="H79" i="616"/>
  <c r="AF68" i="2" s="1"/>
  <c r="G79" i="614"/>
  <c r="W66" i="2" s="1"/>
  <c r="H79" i="614"/>
  <c r="AF66" i="2" s="1"/>
  <c r="I79" i="614"/>
  <c r="G80" i="627"/>
  <c r="X79" i="2" s="1"/>
  <c r="D71" i="625"/>
  <c r="AY77" i="2"/>
  <c r="H80" i="627"/>
  <c r="AG79" i="2" s="1"/>
  <c r="D71" i="623"/>
  <c r="AY75" i="2"/>
  <c r="D71" i="614"/>
  <c r="AY66" i="2"/>
  <c r="D71" i="616"/>
  <c r="AY68" i="2"/>
  <c r="G80" i="620"/>
  <c r="X72" i="2" s="1"/>
  <c r="D71" i="626"/>
  <c r="AY78" i="2"/>
  <c r="D71" i="628"/>
  <c r="AY80" i="2"/>
  <c r="D71" i="629"/>
  <c r="AY81" i="2"/>
  <c r="G79" i="626"/>
  <c r="W78" i="2" s="1"/>
  <c r="H79" i="626"/>
  <c r="AF78" i="2" s="1"/>
  <c r="I79" i="626"/>
  <c r="G79" i="625"/>
  <c r="W77" i="2" s="1"/>
  <c r="I79" i="625"/>
  <c r="H79" i="625"/>
  <c r="AF77" i="2" s="1"/>
  <c r="D71" i="621"/>
  <c r="AY73" i="2"/>
  <c r="G79" i="618"/>
  <c r="W70" i="2" s="1"/>
  <c r="I79" i="618"/>
  <c r="H79" i="618"/>
  <c r="AF70" i="2" s="1"/>
  <c r="D71" i="620"/>
  <c r="AY72" i="2"/>
  <c r="G79" i="622"/>
  <c r="W74" i="2" s="1"/>
  <c r="I79" i="622"/>
  <c r="H79" i="622"/>
  <c r="AF74" i="2" s="1"/>
  <c r="G79" i="615"/>
  <c r="W67" i="2" s="1"/>
  <c r="H79" i="615"/>
  <c r="AF67" i="2" s="1"/>
  <c r="I79" i="615"/>
  <c r="D71" i="617"/>
  <c r="AY69" i="2"/>
  <c r="H80" i="620"/>
  <c r="AG72" i="2" s="1"/>
  <c r="G79" i="619"/>
  <c r="W71" i="2" s="1"/>
  <c r="H79" i="619"/>
  <c r="AF71" i="2" s="1"/>
  <c r="I79" i="619"/>
  <c r="G79" i="628"/>
  <c r="W80" i="2" s="1"/>
  <c r="I79" i="628"/>
  <c r="H79" i="628"/>
  <c r="AF80" i="2" s="1"/>
  <c r="D71" i="619"/>
  <c r="AY71" i="2"/>
  <c r="D71" i="618"/>
  <c r="AY70" i="2"/>
  <c r="G80" i="622"/>
  <c r="X74" i="2" s="1"/>
  <c r="D71" i="627"/>
  <c r="AY79" i="2"/>
  <c r="G79" i="617"/>
  <c r="W69" i="2" s="1"/>
  <c r="I79" i="617"/>
  <c r="H79" i="617"/>
  <c r="AF69" i="2" s="1"/>
  <c r="D71" i="612"/>
  <c r="AY64" i="2"/>
  <c r="G79" i="612"/>
  <c r="W64" i="2" s="1"/>
  <c r="I79" i="612"/>
  <c r="H79" i="612"/>
  <c r="G80" i="629"/>
  <c r="I80" i="629"/>
  <c r="H80" i="629"/>
  <c r="AG81" i="2" s="1"/>
  <c r="I80" i="628"/>
  <c r="H80" i="628"/>
  <c r="AG80" i="2" s="1"/>
  <c r="G80" i="628"/>
  <c r="X80" i="2" s="1"/>
  <c r="H80" i="624"/>
  <c r="AG76" i="2" s="1"/>
  <c r="G80" i="624"/>
  <c r="I80" i="624"/>
  <c r="I80" i="621"/>
  <c r="H80" i="621"/>
  <c r="AG73" i="2" s="1"/>
  <c r="G80" i="621"/>
  <c r="H80" i="616"/>
  <c r="AG68" i="2" s="1"/>
  <c r="I80" i="616"/>
  <c r="G80" i="616"/>
  <c r="X68" i="2" s="1"/>
  <c r="I80" i="615"/>
  <c r="G80" i="615"/>
  <c r="H80" i="615"/>
  <c r="AG67" i="2" s="1"/>
  <c r="I80" i="612"/>
  <c r="H80" i="612"/>
  <c r="AG64" i="2" s="1"/>
  <c r="G80" i="612"/>
  <c r="X64" i="2" s="1"/>
  <c r="I82" i="617" l="1"/>
  <c r="I82" i="613"/>
  <c r="I82" i="621"/>
  <c r="I82" i="623"/>
  <c r="I82" i="618"/>
  <c r="I82" i="625"/>
  <c r="I82" i="619"/>
  <c r="H82" i="620"/>
  <c r="E84" i="620" s="1"/>
  <c r="I82" i="629"/>
  <c r="G82" i="625"/>
  <c r="E88" i="625" s="1"/>
  <c r="H82" i="613"/>
  <c r="E84" i="613" s="1"/>
  <c r="G82" i="623"/>
  <c r="E88" i="623" s="1"/>
  <c r="I82" i="622"/>
  <c r="G82" i="613"/>
  <c r="E88" i="613" s="1"/>
  <c r="I82" i="627"/>
  <c r="G82" i="622"/>
  <c r="E88" i="622" s="1"/>
  <c r="I82" i="626"/>
  <c r="G82" i="614"/>
  <c r="E88" i="614" s="1"/>
  <c r="I82" i="628"/>
  <c r="I82" i="614"/>
  <c r="I82" i="620"/>
  <c r="I82" i="616"/>
  <c r="G82" i="618"/>
  <c r="E88" i="618" s="1"/>
  <c r="G82" i="619"/>
  <c r="E88" i="619" s="1"/>
  <c r="G82" i="628"/>
  <c r="E88" i="628" s="1"/>
  <c r="G82" i="617"/>
  <c r="E88" i="617" s="1"/>
  <c r="I82" i="612"/>
  <c r="G82" i="627"/>
  <c r="E88" i="627" s="1"/>
  <c r="G82" i="624"/>
  <c r="E88" i="624" s="1"/>
  <c r="X76" i="2"/>
  <c r="I82" i="624"/>
  <c r="G82" i="620"/>
  <c r="E88" i="620" s="1"/>
  <c r="G82" i="616"/>
  <c r="E88" i="616" s="1"/>
  <c r="G82" i="615"/>
  <c r="E88" i="615" s="1"/>
  <c r="X67" i="2"/>
  <c r="I82" i="615"/>
  <c r="G82" i="621"/>
  <c r="E88" i="621" s="1"/>
  <c r="X73" i="2"/>
  <c r="G82" i="626"/>
  <c r="E88" i="626" s="1"/>
  <c r="G82" i="629"/>
  <c r="E88" i="629" s="1"/>
  <c r="X81" i="2"/>
  <c r="G82" i="612"/>
  <c r="E88" i="612" s="1"/>
  <c r="AF64" i="2"/>
  <c r="H82" i="612"/>
  <c r="E84" i="612" s="1"/>
  <c r="I46" i="356"/>
  <c r="I57" i="356"/>
  <c r="I61" i="356"/>
  <c r="I67" i="49"/>
  <c r="I63" i="49"/>
  <c r="AF51" i="2" l="1"/>
  <c r="AG51" i="2"/>
  <c r="X51" i="2"/>
  <c r="W51" i="2"/>
  <c r="F191" i="2"/>
  <c r="E190" i="2"/>
  <c r="E191" i="2"/>
  <c r="E193" i="2"/>
  <c r="E189" i="2"/>
  <c r="E187" i="2"/>
  <c r="F188" i="2"/>
  <c r="E192" i="2"/>
  <c r="F193" i="2"/>
  <c r="E188" i="2"/>
  <c r="F192" i="2"/>
  <c r="F187" i="2"/>
  <c r="F189" i="2"/>
  <c r="F190" i="2"/>
  <c r="K186" i="2" l="1"/>
  <c r="I187" i="2"/>
  <c r="I186" i="2"/>
  <c r="G187" i="2"/>
  <c r="H186" i="2"/>
  <c r="O186" i="2" l="1"/>
  <c r="K187" i="2"/>
  <c r="O187" i="2" s="1"/>
  <c r="H188" i="2"/>
  <c r="H187" i="2"/>
  <c r="I188" i="2"/>
  <c r="G188" i="2"/>
  <c r="K188" i="2" l="1"/>
  <c r="O188" i="2" s="1"/>
  <c r="H189" i="2"/>
  <c r="I189" i="2"/>
  <c r="G189" i="2"/>
  <c r="K189" i="2" l="1"/>
  <c r="O189" i="2" s="1"/>
  <c r="H190" i="2"/>
  <c r="I190" i="2"/>
  <c r="G190" i="2"/>
  <c r="K190" i="2" l="1"/>
  <c r="O190" i="2" s="1"/>
  <c r="G191" i="2"/>
  <c r="H191" i="2"/>
  <c r="I191" i="2"/>
  <c r="K191" i="2" l="1"/>
  <c r="O191" i="2" s="1"/>
  <c r="I192" i="2"/>
  <c r="G192" i="2"/>
  <c r="H192" i="2"/>
  <c r="K192" i="2" l="1"/>
  <c r="O192" i="2" s="1"/>
  <c r="K193" i="2"/>
  <c r="O193" i="2" s="1"/>
  <c r="B194" i="2"/>
  <c r="C194" i="2"/>
  <c r="G193" i="2"/>
  <c r="I193" i="2"/>
  <c r="H193" i="2"/>
  <c r="K194" i="2" l="1"/>
  <c r="B195" i="2"/>
  <c r="C195" i="2"/>
  <c r="H194" i="2"/>
  <c r="I194" i="2"/>
  <c r="O194" i="2" l="1"/>
  <c r="K195" i="2"/>
  <c r="O195" i="2" s="1"/>
  <c r="B196" i="2"/>
  <c r="C196" i="2"/>
  <c r="G195" i="2"/>
  <c r="F195" i="2"/>
  <c r="H195" i="2"/>
  <c r="E195" i="2"/>
  <c r="I195" i="2"/>
  <c r="K196" i="2" l="1"/>
  <c r="O196" i="2" s="1"/>
  <c r="B197" i="2"/>
  <c r="C197" i="2"/>
  <c r="E196" i="2"/>
  <c r="H196" i="2"/>
  <c r="I196" i="2"/>
  <c r="G196" i="2"/>
  <c r="G197" i="2"/>
  <c r="F196" i="2"/>
  <c r="K197" i="2" l="1"/>
  <c r="O197" i="2" s="1"/>
  <c r="B198" i="2"/>
  <c r="C198" i="2"/>
  <c r="E197" i="2"/>
  <c r="I197" i="2"/>
  <c r="H197" i="2"/>
  <c r="F197" i="2"/>
  <c r="K198" i="2" l="1"/>
  <c r="O198" i="2" s="1"/>
  <c r="B199" i="2"/>
  <c r="C199" i="2"/>
  <c r="I198" i="2"/>
  <c r="H198" i="2"/>
  <c r="F198" i="2"/>
  <c r="G198" i="2"/>
  <c r="E198" i="2"/>
  <c r="G199" i="2"/>
  <c r="K199" i="2" l="1"/>
  <c r="O199" i="2" s="1"/>
  <c r="B200" i="2"/>
  <c r="C200" i="2"/>
  <c r="E199" i="2"/>
  <c r="H200" i="2"/>
  <c r="F199" i="2"/>
  <c r="H199" i="2"/>
  <c r="I199" i="2"/>
  <c r="K200" i="2" l="1"/>
  <c r="O200" i="2" s="1"/>
  <c r="B201" i="2"/>
  <c r="C201" i="2"/>
  <c r="G201" i="2"/>
  <c r="I200" i="2"/>
  <c r="E200" i="2"/>
  <c r="F200" i="2"/>
  <c r="G200" i="2"/>
  <c r="K201" i="2" l="1"/>
  <c r="O201" i="2" s="1"/>
  <c r="B202" i="2"/>
  <c r="C202" i="2"/>
  <c r="F201" i="2"/>
  <c r="E201" i="2"/>
  <c r="H201" i="2"/>
  <c r="I201" i="2"/>
  <c r="F202" i="2"/>
  <c r="K202" i="2" l="1"/>
  <c r="B203" i="2"/>
  <c r="C203" i="2"/>
  <c r="G202" i="2"/>
  <c r="H202" i="2"/>
  <c r="I202" i="2"/>
  <c r="E202" i="2"/>
  <c r="G203" i="2"/>
  <c r="O202" i="2" l="1"/>
  <c r="K203" i="2"/>
  <c r="O203" i="2" s="1"/>
  <c r="B204" i="2"/>
  <c r="C204" i="2"/>
  <c r="F203" i="2"/>
  <c r="I203" i="2"/>
  <c r="E203" i="2"/>
  <c r="H203" i="2"/>
  <c r="E204" i="2"/>
  <c r="K204" i="2" l="1"/>
  <c r="O204" i="2" s="1"/>
  <c r="B205" i="2"/>
  <c r="C205" i="2"/>
  <c r="F204" i="2"/>
  <c r="G204" i="2"/>
  <c r="H204" i="2"/>
  <c r="I204" i="2"/>
  <c r="G205" i="2"/>
  <c r="K205" i="2" l="1"/>
  <c r="O205" i="2" s="1"/>
  <c r="B206" i="2"/>
  <c r="C206" i="2"/>
  <c r="F206" i="2"/>
  <c r="H205" i="2"/>
  <c r="I205" i="2"/>
  <c r="E205" i="2"/>
  <c r="F205" i="2"/>
  <c r="K206" i="2" l="1"/>
  <c r="O206" i="2" s="1"/>
  <c r="B207" i="2"/>
  <c r="C207" i="2"/>
  <c r="H206" i="2"/>
  <c r="E206" i="2"/>
  <c r="G206" i="2"/>
  <c r="I206" i="2"/>
  <c r="G207" i="2"/>
  <c r="K207" i="2" l="1"/>
  <c r="O207" i="2" s="1"/>
  <c r="B208" i="2"/>
  <c r="C208" i="2"/>
  <c r="H207" i="2"/>
  <c r="G208" i="2"/>
  <c r="F207" i="2"/>
  <c r="I207" i="2"/>
  <c r="E207" i="2"/>
  <c r="K208" i="2" l="1"/>
  <c r="O208" i="2" s="1"/>
  <c r="B209" i="2"/>
  <c r="C209" i="2"/>
  <c r="E208" i="2"/>
  <c r="H208" i="2"/>
  <c r="F208" i="2"/>
  <c r="I208" i="2"/>
  <c r="E209" i="2"/>
  <c r="K209" i="2" l="1"/>
  <c r="O209" i="2" s="1"/>
  <c r="B210" i="2"/>
  <c r="C210" i="2"/>
  <c r="F209" i="2"/>
  <c r="I209" i="2"/>
  <c r="G209" i="2"/>
  <c r="H209" i="2"/>
  <c r="E210" i="2"/>
  <c r="K210" i="2" l="1"/>
  <c r="B211" i="2"/>
  <c r="C211" i="2"/>
  <c r="F210" i="2"/>
  <c r="I210" i="2"/>
  <c r="G210" i="2"/>
  <c r="H210" i="2"/>
  <c r="H211" i="2"/>
  <c r="O210" i="2" l="1"/>
  <c r="K211" i="2"/>
  <c r="O211" i="2" s="1"/>
  <c r="B212" i="2"/>
  <c r="C212" i="2"/>
  <c r="I211" i="2"/>
  <c r="E211" i="2"/>
  <c r="G211" i="2"/>
  <c r="F211" i="2"/>
  <c r="E212" i="2"/>
  <c r="K212" i="2" l="1"/>
  <c r="O212" i="2" s="1"/>
  <c r="B213" i="2"/>
  <c r="C213" i="2"/>
  <c r="F212" i="2"/>
  <c r="G212" i="2"/>
  <c r="H212" i="2"/>
  <c r="I212" i="2"/>
  <c r="F213" i="2"/>
  <c r="K213" i="2" l="1"/>
  <c r="O213" i="2" s="1"/>
  <c r="B214" i="2"/>
  <c r="C214" i="2"/>
  <c r="H213" i="2"/>
  <c r="I213" i="2"/>
  <c r="E213" i="2"/>
  <c r="G213" i="2"/>
  <c r="F214" i="2"/>
  <c r="K214" i="2" l="1"/>
  <c r="O214" i="2" s="1"/>
  <c r="B215" i="2"/>
  <c r="C215" i="2"/>
  <c r="E214" i="2"/>
  <c r="H214" i="2"/>
  <c r="G214" i="2"/>
  <c r="I214" i="2"/>
  <c r="G215" i="2"/>
  <c r="K215" i="2" l="1"/>
  <c r="O215" i="2" s="1"/>
  <c r="B216" i="2"/>
  <c r="C216" i="2"/>
  <c r="H215" i="2"/>
  <c r="F215" i="2"/>
  <c r="I215" i="2"/>
  <c r="E215" i="2"/>
  <c r="F216" i="2"/>
  <c r="K216" i="2" l="1"/>
  <c r="O216" i="2" s="1"/>
  <c r="B217" i="2"/>
  <c r="C217" i="2"/>
  <c r="E216" i="2"/>
  <c r="G216" i="2"/>
  <c r="I216" i="2"/>
  <c r="H216" i="2"/>
  <c r="E217" i="2"/>
  <c r="K217" i="2" l="1"/>
  <c r="O217" i="2" s="1"/>
  <c r="B218" i="2"/>
  <c r="C218" i="2"/>
  <c r="G217" i="2"/>
  <c r="G218" i="2"/>
  <c r="H217" i="2"/>
  <c r="F217" i="2"/>
  <c r="I217" i="2"/>
  <c r="K218" i="2" l="1"/>
  <c r="B219" i="2"/>
  <c r="C219" i="2"/>
  <c r="E218" i="2"/>
  <c r="F218" i="2"/>
  <c r="H218" i="2"/>
  <c r="I218" i="2"/>
  <c r="G219" i="2"/>
  <c r="O218" i="2" l="1"/>
  <c r="K219" i="2"/>
  <c r="O219" i="2" s="1"/>
  <c r="B220" i="2"/>
  <c r="C220" i="2"/>
  <c r="F220" i="2"/>
  <c r="H219" i="2"/>
  <c r="F219" i="2"/>
  <c r="E219" i="2"/>
  <c r="I219" i="2"/>
  <c r="K220" i="2" l="1"/>
  <c r="O220" i="2" s="1"/>
  <c r="B221" i="2"/>
  <c r="C221" i="2"/>
  <c r="I220" i="2"/>
  <c r="H220" i="2"/>
  <c r="G220" i="2"/>
  <c r="E220" i="2"/>
  <c r="G221" i="2"/>
  <c r="K221" i="2" l="1"/>
  <c r="O221" i="2" s="1"/>
  <c r="B222" i="2"/>
  <c r="C222" i="2"/>
  <c r="E221" i="2"/>
  <c r="F222" i="2"/>
  <c r="F221" i="2"/>
  <c r="H221" i="2"/>
  <c r="I221" i="2"/>
  <c r="K222" i="2" l="1"/>
  <c r="O222" i="2" s="1"/>
  <c r="B223" i="2"/>
  <c r="C223" i="2"/>
  <c r="H222" i="2"/>
  <c r="G222" i="2"/>
  <c r="I222" i="2"/>
  <c r="E222" i="2"/>
  <c r="G223" i="2"/>
  <c r="K223" i="2" l="1"/>
  <c r="O223" i="2" s="1"/>
  <c r="B224" i="2"/>
  <c r="C224" i="2"/>
  <c r="E223" i="2"/>
  <c r="H223" i="2"/>
  <c r="F223" i="2"/>
  <c r="F224" i="2"/>
  <c r="I223" i="2"/>
  <c r="K224" i="2" l="1"/>
  <c r="O224" i="2" s="1"/>
  <c r="B225" i="2"/>
  <c r="C225" i="2"/>
  <c r="H224" i="2"/>
  <c r="G224" i="2"/>
  <c r="E224" i="2"/>
  <c r="I224" i="2"/>
  <c r="G225" i="2"/>
  <c r="K225" i="2" l="1"/>
  <c r="O225" i="2" s="1"/>
  <c r="B226" i="2"/>
  <c r="C226" i="2"/>
  <c r="F225" i="2"/>
  <c r="F226" i="2"/>
  <c r="E225" i="2"/>
  <c r="H225" i="2"/>
  <c r="I225" i="2"/>
  <c r="K226" i="2" l="1"/>
  <c r="B227" i="2"/>
  <c r="C227" i="2"/>
  <c r="G227" i="2"/>
  <c r="H226" i="2"/>
  <c r="E226" i="2"/>
  <c r="G226" i="2"/>
  <c r="I226" i="2"/>
  <c r="O226" i="2" l="1"/>
  <c r="K227" i="2"/>
  <c r="O227" i="2" s="1"/>
  <c r="B228" i="2"/>
  <c r="C228" i="2"/>
  <c r="H227" i="2"/>
  <c r="F227" i="2"/>
  <c r="E228" i="2"/>
  <c r="E227" i="2"/>
  <c r="I227" i="2"/>
  <c r="K228" i="2" l="1"/>
  <c r="O228" i="2" s="1"/>
  <c r="B229" i="2"/>
  <c r="C229" i="2"/>
  <c r="H228" i="2"/>
  <c r="G228" i="2"/>
  <c r="I228" i="2"/>
  <c r="G229" i="2"/>
  <c r="F228" i="2"/>
  <c r="K229" i="2" l="1"/>
  <c r="O229" i="2" s="1"/>
  <c r="B230" i="2"/>
  <c r="C230" i="2"/>
  <c r="F229" i="2"/>
  <c r="I229" i="2"/>
  <c r="E229" i="2"/>
  <c r="H229" i="2"/>
  <c r="F230" i="2"/>
  <c r="K230" i="2" l="1"/>
  <c r="O230" i="2" s="1"/>
  <c r="B231" i="2"/>
  <c r="C231" i="2"/>
  <c r="E230" i="2"/>
  <c r="I230" i="2"/>
  <c r="G230" i="2"/>
  <c r="G231" i="2"/>
  <c r="H230" i="2"/>
  <c r="K231" i="2" l="1"/>
  <c r="O231" i="2" s="1"/>
  <c r="B232" i="2"/>
  <c r="C232" i="2"/>
  <c r="E231" i="2"/>
  <c r="H231" i="2"/>
  <c r="I231" i="2"/>
  <c r="F231" i="2"/>
  <c r="F232" i="2"/>
  <c r="K232" i="2" l="1"/>
  <c r="O232" i="2" s="1"/>
  <c r="B233" i="2"/>
  <c r="C233" i="2"/>
  <c r="E232" i="2"/>
  <c r="I232" i="2"/>
  <c r="G232" i="2"/>
  <c r="H232" i="2"/>
  <c r="G233" i="2"/>
  <c r="K233" i="2" l="1"/>
  <c r="O233" i="2" s="1"/>
  <c r="B234" i="2"/>
  <c r="C234" i="2"/>
  <c r="I233" i="2"/>
  <c r="H233" i="2"/>
  <c r="F234" i="2"/>
  <c r="E233" i="2"/>
  <c r="F233" i="2"/>
  <c r="K234" i="2" l="1"/>
  <c r="B235" i="2"/>
  <c r="C235" i="2"/>
  <c r="H234" i="2"/>
  <c r="I234" i="2"/>
  <c r="E234" i="2"/>
  <c r="G234" i="2"/>
  <c r="G235" i="2"/>
  <c r="O234" i="2" l="1"/>
  <c r="K235" i="2"/>
  <c r="O235" i="2" s="1"/>
  <c r="B236" i="2"/>
  <c r="C236" i="2"/>
  <c r="I235" i="2"/>
  <c r="F235" i="2"/>
  <c r="E236" i="2"/>
  <c r="H235" i="2"/>
  <c r="E235" i="2"/>
  <c r="K236" i="2" l="1"/>
  <c r="O236" i="2" s="1"/>
  <c r="B237" i="2"/>
  <c r="C237" i="2"/>
  <c r="I236" i="2"/>
  <c r="G237" i="2"/>
  <c r="F236" i="2"/>
  <c r="G236" i="2"/>
  <c r="H236" i="2"/>
  <c r="K237" i="2" l="1"/>
  <c r="O237" i="2" s="1"/>
  <c r="B238" i="2"/>
  <c r="C238" i="2"/>
  <c r="F238" i="2"/>
  <c r="E237" i="2"/>
  <c r="F237" i="2"/>
  <c r="I237" i="2"/>
  <c r="H237" i="2"/>
  <c r="K238" i="2" l="1"/>
  <c r="O238" i="2" s="1"/>
  <c r="B239" i="2"/>
  <c r="C239" i="2"/>
  <c r="H238" i="2"/>
  <c r="G238" i="2"/>
  <c r="E238" i="2"/>
  <c r="I238" i="2"/>
  <c r="G239" i="2"/>
  <c r="K239" i="2" l="1"/>
  <c r="O239" i="2" s="1"/>
  <c r="B240" i="2"/>
  <c r="C240" i="2"/>
  <c r="H239" i="2"/>
  <c r="I239" i="2"/>
  <c r="E239" i="2"/>
  <c r="F239" i="2"/>
  <c r="F240" i="2"/>
  <c r="K240" i="2" l="1"/>
  <c r="O240" i="2" s="1"/>
  <c r="B241" i="2"/>
  <c r="C241" i="2"/>
  <c r="H240" i="2"/>
  <c r="G240" i="2"/>
  <c r="I240" i="2"/>
  <c r="E240" i="2"/>
  <c r="G241" i="2"/>
  <c r="K241" i="2" l="1"/>
  <c r="O241" i="2" s="1"/>
  <c r="B242" i="2"/>
  <c r="C242" i="2"/>
  <c r="F242" i="2"/>
  <c r="E241" i="2"/>
  <c r="I241" i="2"/>
  <c r="F241" i="2"/>
  <c r="H241" i="2"/>
  <c r="K242" i="2" l="1"/>
  <c r="B243" i="2"/>
  <c r="C243" i="2"/>
  <c r="I242" i="2"/>
  <c r="E242" i="2"/>
  <c r="G242" i="2"/>
  <c r="H242" i="2"/>
  <c r="G243" i="2"/>
  <c r="O242" i="2" l="1"/>
  <c r="K243" i="2"/>
  <c r="O243" i="2" s="1"/>
  <c r="B244" i="2"/>
  <c r="C244" i="2"/>
  <c r="H243" i="2"/>
  <c r="F243" i="2"/>
  <c r="E243" i="2"/>
  <c r="I243" i="2"/>
  <c r="F244" i="2"/>
  <c r="K244" i="2" l="1"/>
  <c r="O244" i="2" s="1"/>
  <c r="B245" i="2"/>
  <c r="C245" i="2"/>
  <c r="I244" i="2"/>
  <c r="G244" i="2"/>
  <c r="E244" i="2"/>
  <c r="H244" i="2"/>
  <c r="G245" i="2"/>
  <c r="K245" i="2" l="1"/>
  <c r="O245" i="2" s="1"/>
  <c r="B246" i="2"/>
  <c r="C246" i="2"/>
  <c r="I245" i="2"/>
  <c r="F245" i="2"/>
  <c r="H245" i="2"/>
  <c r="E245" i="2"/>
  <c r="F246" i="2"/>
  <c r="K246" i="2" l="1"/>
  <c r="O246" i="2" s="1"/>
  <c r="B247" i="2"/>
  <c r="C247" i="2"/>
  <c r="G247" i="2"/>
  <c r="H246" i="2"/>
  <c r="E246" i="2"/>
  <c r="I246" i="2"/>
  <c r="G246" i="2"/>
  <c r="K247" i="2" l="1"/>
  <c r="O247" i="2" s="1"/>
  <c r="B248" i="2"/>
  <c r="C248" i="2"/>
  <c r="E247" i="2"/>
  <c r="I247" i="2"/>
  <c r="H247" i="2"/>
  <c r="F248" i="2"/>
  <c r="F247" i="2"/>
  <c r="K248" i="2" l="1"/>
  <c r="O248" i="2" s="1"/>
  <c r="B249" i="2"/>
  <c r="C249" i="2"/>
  <c r="E248" i="2"/>
  <c r="I248" i="2"/>
  <c r="H249" i="2"/>
  <c r="H248" i="2"/>
  <c r="G248" i="2"/>
  <c r="K249" i="2" l="1"/>
  <c r="O249" i="2" s="1"/>
  <c r="B250" i="2"/>
  <c r="C250" i="2"/>
  <c r="E249" i="2"/>
  <c r="I249" i="2"/>
  <c r="I250" i="2"/>
  <c r="F249" i="2"/>
  <c r="G249" i="2"/>
  <c r="K250" i="2" l="1"/>
  <c r="B251" i="2"/>
  <c r="C251" i="2"/>
  <c r="H250" i="2"/>
  <c r="G250" i="2"/>
  <c r="E250" i="2"/>
  <c r="G251" i="2"/>
  <c r="F250" i="2"/>
  <c r="O250" i="2" l="1"/>
  <c r="K251" i="2"/>
  <c r="O251" i="2" s="1"/>
  <c r="B252" i="2"/>
  <c r="C252" i="2"/>
  <c r="F251" i="2"/>
  <c r="H251" i="2"/>
  <c r="I251" i="2"/>
  <c r="F252" i="2"/>
  <c r="E251" i="2"/>
  <c r="K252" i="2" l="1"/>
  <c r="O252" i="2" s="1"/>
  <c r="B253" i="2"/>
  <c r="C253" i="2"/>
  <c r="G252" i="2"/>
  <c r="H252" i="2"/>
  <c r="I252" i="2"/>
  <c r="E252" i="2"/>
  <c r="G253" i="2"/>
  <c r="K253" i="2" l="1"/>
  <c r="O253" i="2" s="1"/>
  <c r="B254" i="2"/>
  <c r="C254" i="2"/>
  <c r="F253" i="2"/>
  <c r="H253" i="2"/>
  <c r="I253" i="2"/>
  <c r="E253" i="2"/>
  <c r="F254" i="2"/>
  <c r="K254" i="2" l="1"/>
  <c r="O254" i="2" s="1"/>
  <c r="B255" i="2"/>
  <c r="C255" i="2"/>
  <c r="I254" i="2"/>
  <c r="E254" i="2"/>
  <c r="G255" i="2"/>
  <c r="H254" i="2"/>
  <c r="G254" i="2"/>
  <c r="K255" i="2" l="1"/>
  <c r="O255" i="2" s="1"/>
  <c r="B256" i="2"/>
  <c r="C256" i="2"/>
  <c r="I255" i="2"/>
  <c r="H255" i="2"/>
  <c r="E255" i="2"/>
  <c r="F255" i="2"/>
  <c r="F256" i="2"/>
  <c r="K256" i="2" l="1"/>
  <c r="O256" i="2" s="1"/>
  <c r="B257" i="2"/>
  <c r="C257" i="2"/>
  <c r="H256" i="2"/>
  <c r="G257" i="2"/>
  <c r="E256" i="2"/>
  <c r="G256" i="2"/>
  <c r="I256" i="2"/>
  <c r="K257" i="2" l="1"/>
  <c r="O257" i="2" s="1"/>
  <c r="B258" i="2"/>
  <c r="C258" i="2"/>
  <c r="H257" i="2"/>
  <c r="F257" i="2"/>
  <c r="E257" i="2"/>
  <c r="F258" i="2"/>
  <c r="I257" i="2"/>
  <c r="K258" i="2" l="1"/>
  <c r="B259" i="2"/>
  <c r="C259" i="2"/>
  <c r="E258" i="2"/>
  <c r="G259" i="2"/>
  <c r="G258" i="2"/>
  <c r="H258" i="2"/>
  <c r="I258" i="2"/>
  <c r="O258" i="2" l="1"/>
  <c r="K259" i="2"/>
  <c r="O259" i="2" s="1"/>
  <c r="B260" i="2"/>
  <c r="C260" i="2"/>
  <c r="E259" i="2"/>
  <c r="F259" i="2"/>
  <c r="I259" i="2"/>
  <c r="H259" i="2"/>
  <c r="E260" i="2"/>
  <c r="K260" i="2" l="1"/>
  <c r="O260" i="2" s="1"/>
  <c r="B261" i="2"/>
  <c r="C261" i="2"/>
  <c r="F260" i="2"/>
  <c r="G260" i="2"/>
  <c r="I260" i="2"/>
  <c r="H260" i="2"/>
  <c r="H261" i="2"/>
  <c r="K261" i="2" l="1"/>
  <c r="O261" i="2" s="1"/>
  <c r="B262" i="2"/>
  <c r="C262" i="2"/>
  <c r="F261" i="2"/>
  <c r="G261" i="2"/>
  <c r="E261" i="2"/>
  <c r="I261" i="2"/>
  <c r="G262" i="2"/>
  <c r="K262" i="2" l="1"/>
  <c r="O262" i="2" s="1"/>
  <c r="B263" i="2"/>
  <c r="C263" i="2"/>
  <c r="I262" i="2"/>
  <c r="E262" i="2"/>
  <c r="F262" i="2"/>
  <c r="H262" i="2"/>
  <c r="H263" i="2"/>
  <c r="K263" i="2" l="1"/>
  <c r="O263" i="2" s="1"/>
  <c r="B264" i="2"/>
  <c r="C264" i="2"/>
  <c r="F263" i="2"/>
  <c r="G263" i="2"/>
  <c r="I263" i="2"/>
  <c r="E263" i="2"/>
  <c r="H264" i="2"/>
  <c r="K264" i="2" l="1"/>
  <c r="O264" i="2" s="1"/>
  <c r="B265" i="2"/>
  <c r="C265" i="2"/>
  <c r="E264" i="2"/>
  <c r="F264" i="2"/>
  <c r="G264" i="2"/>
  <c r="I264" i="2"/>
  <c r="F265" i="2"/>
  <c r="K265" i="2" l="1"/>
  <c r="O265" i="2" s="1"/>
  <c r="B266" i="2"/>
  <c r="C266" i="2"/>
  <c r="F266" i="2"/>
  <c r="E265" i="2"/>
  <c r="H265" i="2"/>
  <c r="I265" i="2"/>
  <c r="G265" i="2"/>
  <c r="K266" i="2" l="1"/>
  <c r="B267" i="2"/>
  <c r="C267" i="2"/>
  <c r="G266" i="2"/>
  <c r="I266" i="2"/>
  <c r="E266" i="2"/>
  <c r="H266" i="2"/>
  <c r="G267" i="2"/>
  <c r="O266" i="2" l="1"/>
  <c r="K267" i="2"/>
  <c r="O267" i="2" s="1"/>
  <c r="B268" i="2"/>
  <c r="C268" i="2"/>
  <c r="E267" i="2"/>
  <c r="I267" i="2"/>
  <c r="F267" i="2"/>
  <c r="E268" i="2"/>
  <c r="H267" i="2"/>
  <c r="K268" i="2" l="1"/>
  <c r="O268" i="2" s="1"/>
  <c r="B269" i="2"/>
  <c r="C269" i="2"/>
  <c r="G268" i="2"/>
  <c r="F268" i="2"/>
  <c r="I268" i="2"/>
  <c r="H268" i="2"/>
  <c r="G269" i="2"/>
  <c r="K269" i="2" l="1"/>
  <c r="O269" i="2" s="1"/>
  <c r="B270" i="2"/>
  <c r="C270" i="2"/>
  <c r="F269" i="2"/>
  <c r="E269" i="2"/>
  <c r="I269" i="2"/>
  <c r="H269" i="2"/>
  <c r="F270" i="2"/>
  <c r="K270" i="2" l="1"/>
  <c r="O270" i="2" s="1"/>
  <c r="B271" i="2"/>
  <c r="C271" i="2"/>
  <c r="E270" i="2"/>
  <c r="I271" i="2"/>
  <c r="H270" i="2"/>
  <c r="I270" i="2"/>
  <c r="G270" i="2"/>
  <c r="K271" i="2" l="1"/>
  <c r="O271" i="2" s="1"/>
  <c r="B272" i="2"/>
  <c r="C272" i="2"/>
  <c r="H271" i="2"/>
  <c r="H272" i="2"/>
  <c r="F271" i="2"/>
  <c r="G271" i="2"/>
  <c r="E271" i="2"/>
  <c r="K272" i="2" l="1"/>
  <c r="O272" i="2" s="1"/>
  <c r="B273" i="2"/>
  <c r="C273" i="2"/>
  <c r="G272" i="2"/>
  <c r="F272" i="2"/>
  <c r="I272" i="2"/>
  <c r="E272" i="2"/>
  <c r="F273" i="2"/>
  <c r="K273" i="2" l="1"/>
  <c r="O273" i="2" s="1"/>
  <c r="B274" i="2"/>
  <c r="C274" i="2"/>
  <c r="G273" i="2"/>
  <c r="E273" i="2"/>
  <c r="I273" i="2"/>
  <c r="H273" i="2"/>
  <c r="F274" i="2"/>
  <c r="K274" i="2" l="1"/>
  <c r="B275" i="2"/>
  <c r="C275" i="2"/>
  <c r="H274" i="2"/>
  <c r="I274" i="2"/>
  <c r="G274" i="2"/>
  <c r="E274" i="2"/>
  <c r="F275" i="2"/>
  <c r="O274" i="2" l="1"/>
  <c r="K275" i="2"/>
  <c r="O275" i="2" s="1"/>
  <c r="B276" i="2"/>
  <c r="C276" i="2"/>
  <c r="H275" i="2"/>
  <c r="I275" i="2"/>
  <c r="G275" i="2"/>
  <c r="E275" i="2"/>
  <c r="F276" i="2"/>
  <c r="K276" i="2" l="1"/>
  <c r="O276" i="2" s="1"/>
  <c r="B277" i="2"/>
  <c r="C277" i="2"/>
  <c r="G276" i="2"/>
  <c r="E276" i="2"/>
  <c r="I276" i="2"/>
  <c r="H276" i="2"/>
  <c r="G277" i="2"/>
  <c r="K277" i="2" l="1"/>
  <c r="O277" i="2" s="1"/>
  <c r="B278" i="2"/>
  <c r="C278" i="2"/>
  <c r="E277" i="2"/>
  <c r="H277" i="2"/>
  <c r="I277" i="2"/>
  <c r="F277" i="2"/>
  <c r="G278" i="2"/>
  <c r="K278" i="2" l="1"/>
  <c r="O278" i="2" s="1"/>
  <c r="B279" i="2"/>
  <c r="C279" i="2"/>
  <c r="H278" i="2"/>
  <c r="F278" i="2"/>
  <c r="E278" i="2"/>
  <c r="I278" i="2"/>
  <c r="G279" i="2"/>
  <c r="K279" i="2" l="1"/>
  <c r="O279" i="2" s="1"/>
  <c r="B280" i="2"/>
  <c r="C280" i="2"/>
  <c r="H279" i="2"/>
  <c r="I279" i="2"/>
  <c r="E279" i="2"/>
  <c r="F279" i="2"/>
  <c r="H280" i="2"/>
  <c r="K280" i="2" l="1"/>
  <c r="O280" i="2" s="1"/>
  <c r="B281" i="2"/>
  <c r="C281" i="2"/>
  <c r="F280" i="2"/>
  <c r="G280" i="2"/>
  <c r="H281" i="2"/>
  <c r="E280" i="2"/>
  <c r="I280" i="2"/>
  <c r="K281" i="2" l="1"/>
  <c r="O281" i="2" s="1"/>
  <c r="B282" i="2"/>
  <c r="C282" i="2"/>
  <c r="F281" i="2"/>
  <c r="I281" i="2"/>
  <c r="G281" i="2"/>
  <c r="G282" i="2"/>
  <c r="E281" i="2"/>
  <c r="K282" i="2" l="1"/>
  <c r="B283" i="2"/>
  <c r="C283" i="2"/>
  <c r="I282" i="2"/>
  <c r="F282" i="2"/>
  <c r="H282" i="2"/>
  <c r="E282" i="2"/>
  <c r="G283" i="2"/>
  <c r="O282" i="2" l="1"/>
  <c r="K283" i="2"/>
  <c r="O283" i="2" s="1"/>
  <c r="B284" i="2"/>
  <c r="C284" i="2"/>
  <c r="F283" i="2"/>
  <c r="F284" i="2"/>
  <c r="H283" i="2"/>
  <c r="E283" i="2"/>
  <c r="I283" i="2"/>
  <c r="K284" i="2" l="1"/>
  <c r="O284" i="2" s="1"/>
  <c r="B285" i="2"/>
  <c r="C285" i="2"/>
  <c r="G284" i="2"/>
  <c r="E284" i="2"/>
  <c r="I284" i="2"/>
  <c r="H284" i="2"/>
  <c r="H285" i="2"/>
  <c r="K285" i="2" l="1"/>
  <c r="O285" i="2" s="1"/>
  <c r="B286" i="2"/>
  <c r="C286" i="2"/>
  <c r="F285" i="2"/>
  <c r="I285" i="2"/>
  <c r="G286" i="2"/>
  <c r="E285" i="2"/>
  <c r="G285" i="2"/>
  <c r="K286" i="2" l="1"/>
  <c r="O286" i="2" s="1"/>
  <c r="B287" i="2"/>
  <c r="C287" i="2"/>
  <c r="I286" i="2"/>
  <c r="G287" i="2"/>
  <c r="F286" i="2"/>
  <c r="E286" i="2"/>
  <c r="H286" i="2"/>
  <c r="K287" i="2" l="1"/>
  <c r="O287" i="2" s="1"/>
  <c r="B288" i="2"/>
  <c r="C288" i="2"/>
  <c r="I287" i="2"/>
  <c r="G288" i="2"/>
  <c r="E287" i="2"/>
  <c r="F287" i="2"/>
  <c r="H287" i="2"/>
  <c r="K288" i="2" l="1"/>
  <c r="O288" i="2" s="1"/>
  <c r="B289" i="2"/>
  <c r="C289" i="2"/>
  <c r="I288" i="2"/>
  <c r="E288" i="2"/>
  <c r="H288" i="2"/>
  <c r="F288" i="2"/>
  <c r="G289" i="2"/>
  <c r="K289" i="2" l="1"/>
  <c r="O289" i="2" s="1"/>
  <c r="B290" i="2"/>
  <c r="C290" i="2"/>
  <c r="E289" i="2"/>
  <c r="H289" i="2"/>
  <c r="F289" i="2"/>
  <c r="G290" i="2"/>
  <c r="I289" i="2"/>
  <c r="K290" i="2" l="1"/>
  <c r="B291" i="2"/>
  <c r="C291" i="2"/>
  <c r="I290" i="2"/>
  <c r="F290" i="2"/>
  <c r="E290" i="2"/>
  <c r="G291" i="2"/>
  <c r="H290" i="2"/>
  <c r="O290" i="2" l="1"/>
  <c r="K291" i="2"/>
  <c r="O291" i="2" s="1"/>
  <c r="B292" i="2"/>
  <c r="C292" i="2"/>
  <c r="E291" i="2"/>
  <c r="I291" i="2"/>
  <c r="H291" i="2"/>
  <c r="F291" i="2"/>
  <c r="F292" i="2"/>
  <c r="K292" i="2" l="1"/>
  <c r="O292" i="2" s="1"/>
  <c r="B293" i="2"/>
  <c r="C293" i="2"/>
  <c r="G292" i="2"/>
  <c r="I292" i="2"/>
  <c r="H292" i="2"/>
  <c r="E292" i="2"/>
  <c r="G293" i="2"/>
  <c r="K293" i="2" l="1"/>
  <c r="O293" i="2" s="1"/>
  <c r="B294" i="2"/>
  <c r="C294" i="2"/>
  <c r="F293" i="2"/>
  <c r="H293" i="2"/>
  <c r="I293" i="2"/>
  <c r="E293" i="2"/>
  <c r="F294" i="2"/>
  <c r="K294" i="2" l="1"/>
  <c r="O294" i="2" s="1"/>
  <c r="B295" i="2"/>
  <c r="C295" i="2"/>
  <c r="E294" i="2"/>
  <c r="I294" i="2"/>
  <c r="G295" i="2"/>
  <c r="G294" i="2"/>
  <c r="H294" i="2"/>
  <c r="K295" i="2" l="1"/>
  <c r="O295" i="2" s="1"/>
  <c r="B296" i="2"/>
  <c r="C296" i="2"/>
  <c r="I295" i="2"/>
  <c r="H295" i="2"/>
  <c r="F295" i="2"/>
  <c r="E295" i="2"/>
  <c r="F296" i="2"/>
  <c r="K296" i="2" l="1"/>
  <c r="O296" i="2" s="1"/>
  <c r="B297" i="2"/>
  <c r="C297" i="2"/>
  <c r="G297" i="2"/>
  <c r="E296" i="2"/>
  <c r="I296" i="2"/>
  <c r="G296" i="2"/>
  <c r="H296" i="2"/>
  <c r="K297" i="2" l="1"/>
  <c r="O297" i="2" s="1"/>
  <c r="B298" i="2"/>
  <c r="C298" i="2"/>
  <c r="H297" i="2"/>
  <c r="F298" i="2"/>
  <c r="E297" i="2"/>
  <c r="F297" i="2"/>
  <c r="I297" i="2"/>
  <c r="K298" i="2" l="1"/>
  <c r="B299" i="2"/>
  <c r="C299" i="2"/>
  <c r="H298" i="2"/>
  <c r="E298" i="2"/>
  <c r="G298" i="2"/>
  <c r="I298" i="2"/>
  <c r="G299" i="2"/>
  <c r="O298" i="2" l="1"/>
  <c r="K299" i="2"/>
  <c r="O299" i="2" s="1"/>
  <c r="B300" i="2"/>
  <c r="C300" i="2"/>
  <c r="E299" i="2"/>
  <c r="I299" i="2"/>
  <c r="H299" i="2"/>
  <c r="F299" i="2"/>
  <c r="E300" i="2"/>
  <c r="K300" i="2" l="1"/>
  <c r="O300" i="2" s="1"/>
  <c r="B301" i="2"/>
  <c r="C301" i="2"/>
  <c r="H300" i="2"/>
  <c r="I300" i="2"/>
  <c r="F300" i="2"/>
  <c r="G300" i="2"/>
  <c r="G301" i="2"/>
  <c r="K301" i="2" l="1"/>
  <c r="O301" i="2" s="1"/>
  <c r="B302" i="2"/>
  <c r="C302" i="2"/>
  <c r="G302" i="2"/>
  <c r="H301" i="2"/>
  <c r="E301" i="2"/>
  <c r="F301" i="2"/>
  <c r="I301" i="2"/>
  <c r="K302" i="2" l="1"/>
  <c r="O302" i="2" s="1"/>
  <c r="B303" i="2"/>
  <c r="C303" i="2"/>
  <c r="I302" i="2"/>
  <c r="H302" i="2"/>
  <c r="E302" i="2"/>
  <c r="G303" i="2"/>
  <c r="F302" i="2"/>
  <c r="K303" i="2" l="1"/>
  <c r="O303" i="2" s="1"/>
  <c r="B304" i="2"/>
  <c r="C304" i="2"/>
  <c r="F303" i="2"/>
  <c r="E303" i="2"/>
  <c r="H303" i="2"/>
  <c r="I303" i="2"/>
  <c r="H304" i="2"/>
  <c r="K304" i="2" l="1"/>
  <c r="O304" i="2" s="1"/>
  <c r="B305" i="2"/>
  <c r="C305" i="2"/>
  <c r="E304" i="2"/>
  <c r="F304" i="2"/>
  <c r="G304" i="2"/>
  <c r="H305" i="2"/>
  <c r="I304" i="2"/>
  <c r="K305" i="2" l="1"/>
  <c r="O305" i="2" s="1"/>
  <c r="B306" i="2"/>
  <c r="C306" i="2"/>
  <c r="I305" i="2"/>
  <c r="G305" i="2"/>
  <c r="E305" i="2"/>
  <c r="F305" i="2"/>
  <c r="G306" i="2"/>
  <c r="K306" i="2" l="1"/>
  <c r="B307" i="2"/>
  <c r="C307" i="2"/>
  <c r="E306" i="2"/>
  <c r="F306" i="2"/>
  <c r="F307" i="2"/>
  <c r="H306" i="2"/>
  <c r="I306" i="2"/>
  <c r="O306" i="2" l="1"/>
  <c r="K307" i="2"/>
  <c r="O307" i="2" s="1"/>
  <c r="B308" i="2"/>
  <c r="C308" i="2"/>
  <c r="I307" i="2"/>
  <c r="H307" i="2"/>
  <c r="G307" i="2"/>
  <c r="G308" i="2"/>
  <c r="E307" i="2"/>
  <c r="K308" i="2" l="1"/>
  <c r="O308" i="2" s="1"/>
  <c r="B309" i="2"/>
  <c r="C309" i="2"/>
  <c r="F308" i="2"/>
  <c r="H308" i="2"/>
  <c r="I308" i="2"/>
  <c r="E308" i="2"/>
  <c r="G309" i="2"/>
  <c r="K309" i="2" l="1"/>
  <c r="O309" i="2" s="1"/>
  <c r="B310" i="2"/>
  <c r="C310" i="2"/>
  <c r="F309" i="2"/>
  <c r="H309" i="2"/>
  <c r="E309" i="2"/>
  <c r="I309" i="2"/>
  <c r="H310" i="2"/>
  <c r="K310" i="2" l="1"/>
  <c r="O310" i="2" s="1"/>
  <c r="B311" i="2"/>
  <c r="C311" i="2"/>
  <c r="I310" i="2"/>
  <c r="E310" i="2"/>
  <c r="H311" i="2"/>
  <c r="F310" i="2"/>
  <c r="G310" i="2"/>
  <c r="K311" i="2" l="1"/>
  <c r="O311" i="2" s="1"/>
  <c r="B312" i="2"/>
  <c r="C312" i="2"/>
  <c r="I311" i="2"/>
  <c r="G311" i="2"/>
  <c r="G312" i="2"/>
  <c r="E311" i="2"/>
  <c r="F311" i="2"/>
  <c r="K312" i="2" l="1"/>
  <c r="O312" i="2" s="1"/>
  <c r="B313" i="2"/>
  <c r="C313" i="2"/>
  <c r="E312" i="2"/>
  <c r="H312" i="2"/>
  <c r="F312" i="2"/>
  <c r="G313" i="2"/>
  <c r="I312" i="2"/>
  <c r="K313" i="2" l="1"/>
  <c r="O313" i="2" s="1"/>
  <c r="B314" i="2"/>
  <c r="C314" i="2"/>
  <c r="H313" i="2"/>
  <c r="I313" i="2"/>
  <c r="F313" i="2"/>
  <c r="E313" i="2"/>
  <c r="H314" i="2"/>
  <c r="K314" i="2" l="1"/>
  <c r="O314" i="2" s="1"/>
  <c r="B315" i="2"/>
  <c r="C315" i="2"/>
  <c r="G315" i="2"/>
  <c r="E314" i="2"/>
  <c r="I314" i="2"/>
  <c r="G314" i="2"/>
  <c r="F314" i="2"/>
  <c r="K315" i="2" l="1"/>
  <c r="O315" i="2" s="1"/>
  <c r="B316" i="2"/>
  <c r="C316" i="2"/>
  <c r="I315" i="2"/>
  <c r="E315" i="2"/>
  <c r="F315" i="2"/>
  <c r="H315" i="2"/>
  <c r="F316" i="2"/>
  <c r="K316" i="2" l="1"/>
  <c r="O316" i="2" s="1"/>
  <c r="B317" i="2"/>
  <c r="C317" i="2"/>
  <c r="E316" i="2"/>
  <c r="I316" i="2"/>
  <c r="H316" i="2"/>
  <c r="G316" i="2"/>
  <c r="G317" i="2"/>
  <c r="K317" i="2" l="1"/>
  <c r="O317" i="2" s="1"/>
  <c r="B318" i="2"/>
  <c r="C318" i="2"/>
  <c r="E317" i="2"/>
  <c r="F318" i="2"/>
  <c r="I317" i="2"/>
  <c r="F317" i="2"/>
  <c r="H317" i="2"/>
  <c r="K318" i="2" l="1"/>
  <c r="O318" i="2" s="1"/>
  <c r="B319" i="2"/>
  <c r="C319" i="2"/>
  <c r="H318" i="2"/>
  <c r="G319" i="2"/>
  <c r="E318" i="2"/>
  <c r="G318" i="2"/>
  <c r="I318" i="2"/>
  <c r="K319" i="2" l="1"/>
  <c r="O319" i="2" s="1"/>
  <c r="B320" i="2"/>
  <c r="C320" i="2"/>
  <c r="H319" i="2"/>
  <c r="F319" i="2"/>
  <c r="I319" i="2"/>
  <c r="E319" i="2"/>
  <c r="G320" i="2"/>
  <c r="K320" i="2" l="1"/>
  <c r="O320" i="2" s="1"/>
  <c r="B321" i="2"/>
  <c r="C321" i="2"/>
  <c r="E320" i="2"/>
  <c r="H320" i="2"/>
  <c r="I320" i="2"/>
  <c r="F320" i="2"/>
  <c r="G321" i="2"/>
  <c r="K321" i="2" l="1"/>
  <c r="O321" i="2" s="1"/>
  <c r="B322" i="2"/>
  <c r="C322" i="2"/>
  <c r="H321" i="2"/>
  <c r="F321" i="2"/>
  <c r="G322" i="2"/>
  <c r="E321" i="2"/>
  <c r="I321" i="2"/>
  <c r="K322" i="2" l="1"/>
  <c r="B323" i="2"/>
  <c r="C323" i="2"/>
  <c r="F322" i="2"/>
  <c r="H322" i="2"/>
  <c r="E322" i="2"/>
  <c r="I322" i="2"/>
  <c r="G323" i="2"/>
  <c r="O322" i="2" l="1"/>
  <c r="K323" i="2"/>
  <c r="O323" i="2" s="1"/>
  <c r="B324" i="2"/>
  <c r="C324" i="2"/>
  <c r="F323" i="2"/>
  <c r="H323" i="2"/>
  <c r="I323" i="2"/>
  <c r="E323" i="2"/>
  <c r="F324" i="2"/>
  <c r="K324" i="2" l="1"/>
  <c r="O324" i="2" s="1"/>
  <c r="B325" i="2"/>
  <c r="C325" i="2"/>
  <c r="H324" i="2"/>
  <c r="I324" i="2"/>
  <c r="G325" i="2"/>
  <c r="E324" i="2"/>
  <c r="G324" i="2"/>
  <c r="K325" i="2" l="1"/>
  <c r="O325" i="2" s="1"/>
  <c r="B326" i="2"/>
  <c r="C326" i="2"/>
  <c r="F325" i="2"/>
  <c r="I325" i="2"/>
  <c r="E325" i="2"/>
  <c r="H325" i="2"/>
  <c r="F326" i="2"/>
  <c r="K326" i="2" l="1"/>
  <c r="O326" i="2" s="1"/>
  <c r="B327" i="2"/>
  <c r="C327" i="2"/>
  <c r="E326" i="2"/>
  <c r="I326" i="2"/>
  <c r="G327" i="2"/>
  <c r="G326" i="2"/>
  <c r="H326" i="2"/>
  <c r="K327" i="2" l="1"/>
  <c r="O327" i="2" s="1"/>
  <c r="B328" i="2"/>
  <c r="C328" i="2"/>
  <c r="I327" i="2"/>
  <c r="E327" i="2"/>
  <c r="F327" i="2"/>
  <c r="F328" i="2"/>
  <c r="H327" i="2"/>
  <c r="K328" i="2" l="1"/>
  <c r="O328" i="2" s="1"/>
  <c r="B329" i="2"/>
  <c r="C329" i="2"/>
  <c r="I328" i="2"/>
  <c r="G329" i="2"/>
  <c r="G328" i="2"/>
  <c r="E328" i="2"/>
  <c r="H328" i="2"/>
  <c r="K329" i="2" l="1"/>
  <c r="O329" i="2" s="1"/>
  <c r="B330" i="2"/>
  <c r="C330" i="2"/>
  <c r="F330" i="2"/>
  <c r="H329" i="2"/>
  <c r="I329" i="2"/>
  <c r="E329" i="2"/>
  <c r="F329" i="2"/>
  <c r="K330" i="2" l="1"/>
  <c r="B331" i="2"/>
  <c r="C331" i="2"/>
  <c r="G330" i="2"/>
  <c r="H330" i="2"/>
  <c r="G331" i="2"/>
  <c r="I330" i="2"/>
  <c r="E330" i="2"/>
  <c r="O330" i="2" l="1"/>
  <c r="K331" i="2"/>
  <c r="O331" i="2" s="1"/>
  <c r="B332" i="2"/>
  <c r="C332" i="2"/>
  <c r="I331" i="2"/>
  <c r="H331" i="2"/>
  <c r="E332" i="2"/>
  <c r="F331" i="2"/>
  <c r="E331" i="2"/>
  <c r="K332" i="2" l="1"/>
  <c r="O332" i="2" s="1"/>
  <c r="B333" i="2"/>
  <c r="C333" i="2"/>
  <c r="F332" i="2"/>
  <c r="I332" i="2"/>
  <c r="G332" i="2"/>
  <c r="G333" i="2"/>
  <c r="H332" i="2"/>
  <c r="K333" i="2" l="1"/>
  <c r="O333" i="2" s="1"/>
  <c r="B334" i="2"/>
  <c r="C334" i="2"/>
  <c r="F334" i="2"/>
  <c r="H333" i="2"/>
  <c r="I333" i="2"/>
  <c r="F333" i="2"/>
  <c r="E333" i="2"/>
  <c r="K334" i="2" l="1"/>
  <c r="O334" i="2" s="1"/>
  <c r="B335" i="2"/>
  <c r="C335" i="2"/>
  <c r="E334" i="2"/>
  <c r="H334" i="2"/>
  <c r="I334" i="2"/>
  <c r="G334" i="2"/>
  <c r="G335" i="2"/>
  <c r="K335" i="2" l="1"/>
  <c r="O335" i="2" s="1"/>
  <c r="B336" i="2"/>
  <c r="C336" i="2"/>
  <c r="E335" i="2"/>
  <c r="H335" i="2"/>
  <c r="I335" i="2"/>
  <c r="F335" i="2"/>
  <c r="F336" i="2"/>
  <c r="K336" i="2" l="1"/>
  <c r="O336" i="2" s="1"/>
  <c r="B337" i="2"/>
  <c r="C337" i="2"/>
  <c r="I336" i="2"/>
  <c r="G336" i="2"/>
  <c r="H336" i="2"/>
  <c r="E336" i="2"/>
  <c r="G337" i="2"/>
  <c r="K337" i="2" l="1"/>
  <c r="O337" i="2" s="1"/>
  <c r="B338" i="2"/>
  <c r="C338" i="2"/>
  <c r="H337" i="2"/>
  <c r="I337" i="2"/>
  <c r="F337" i="2"/>
  <c r="E337" i="2"/>
  <c r="F338" i="2"/>
  <c r="K338" i="2" l="1"/>
  <c r="B339" i="2"/>
  <c r="C339" i="2"/>
  <c r="G338" i="2"/>
  <c r="I338" i="2"/>
  <c r="H338" i="2"/>
  <c r="E338" i="2"/>
  <c r="G339" i="2"/>
  <c r="O338" i="2" l="1"/>
  <c r="K339" i="2"/>
  <c r="O339" i="2" s="1"/>
  <c r="B340" i="2"/>
  <c r="C340" i="2"/>
  <c r="F339" i="2"/>
  <c r="H339" i="2"/>
  <c r="E339" i="2"/>
  <c r="E340" i="2"/>
  <c r="I339" i="2"/>
  <c r="K340" i="2" l="1"/>
  <c r="O340" i="2" s="1"/>
  <c r="B341" i="2"/>
  <c r="C341" i="2"/>
  <c r="G340" i="2"/>
  <c r="F340" i="2"/>
  <c r="I340" i="2"/>
  <c r="G341" i="2"/>
  <c r="H340" i="2"/>
  <c r="K341" i="2" l="1"/>
  <c r="O341" i="2" s="1"/>
  <c r="B342" i="2"/>
  <c r="C342" i="2"/>
  <c r="I341" i="2"/>
  <c r="F341" i="2"/>
  <c r="E341" i="2"/>
  <c r="H341" i="2"/>
  <c r="F342" i="2"/>
  <c r="K342" i="2" l="1"/>
  <c r="O342" i="2" s="1"/>
  <c r="B343" i="2"/>
  <c r="C343" i="2"/>
  <c r="G343" i="2"/>
  <c r="H342" i="2"/>
  <c r="E342" i="2"/>
  <c r="G342" i="2"/>
  <c r="I342" i="2"/>
  <c r="K343" i="2" l="1"/>
  <c r="O343" i="2" s="1"/>
  <c r="B344" i="2"/>
  <c r="C344" i="2"/>
  <c r="I343" i="2"/>
  <c r="F344" i="2"/>
  <c r="E343" i="2"/>
  <c r="H343" i="2"/>
  <c r="F343" i="2"/>
  <c r="K344" i="2" l="1"/>
  <c r="O344" i="2" s="1"/>
  <c r="B345" i="2"/>
  <c r="C345" i="2"/>
  <c r="H344" i="2"/>
  <c r="I344" i="2"/>
  <c r="G344" i="2"/>
  <c r="G345" i="2"/>
  <c r="E344" i="2"/>
  <c r="K345" i="2" l="1"/>
  <c r="O345" i="2" s="1"/>
  <c r="O184" i="2" s="1"/>
  <c r="F345" i="2"/>
  <c r="H345" i="2"/>
  <c r="I345" i="2"/>
  <c r="AF58" i="2" l="1"/>
  <c r="AG58" i="2"/>
  <c r="E345" i="2"/>
  <c r="B79" i="49" l="1"/>
  <c r="B80" i="49"/>
  <c r="L13" i="49" l="1"/>
  <c r="L12" i="49"/>
  <c r="G81" i="49" s="1"/>
  <c r="L18" i="49" l="1"/>
  <c r="L9" i="49"/>
  <c r="L7" i="49"/>
  <c r="B74" i="356"/>
  <c r="B73" i="356"/>
  <c r="J29" i="67"/>
  <c r="J28" i="67"/>
  <c r="J27" i="67"/>
  <c r="J23" i="67"/>
  <c r="J22" i="67"/>
  <c r="J21" i="67"/>
  <c r="J20" i="67"/>
  <c r="J19" i="67"/>
  <c r="L31" i="49" s="1"/>
  <c r="C11" i="49" s="1"/>
  <c r="J18" i="67"/>
  <c r="J9" i="67"/>
  <c r="J8" i="67"/>
  <c r="J7" i="67"/>
  <c r="J6" i="67"/>
  <c r="J5" i="67"/>
  <c r="J4" i="67"/>
  <c r="J3" i="67"/>
  <c r="J2" i="67"/>
  <c r="L29" i="49" l="1"/>
  <c r="C12" i="49"/>
  <c r="L92" i="49"/>
  <c r="L17" i="49"/>
  <c r="L19" i="49" s="1"/>
  <c r="D72" i="49" s="1"/>
  <c r="D73" i="49" s="1"/>
  <c r="L10" i="49"/>
  <c r="L27" i="49"/>
  <c r="L23" i="49"/>
  <c r="L94" i="49"/>
  <c r="L93" i="49"/>
  <c r="L25" i="49"/>
  <c r="D71" i="49" l="1"/>
  <c r="AY63" i="2"/>
  <c r="H79" i="49"/>
  <c r="AF63" i="2" s="1"/>
  <c r="G90" i="49"/>
  <c r="G86" i="356"/>
  <c r="C138" i="49"/>
  <c r="AT57" i="2" l="1"/>
  <c r="AQ57" i="2"/>
  <c r="AR57" i="2"/>
  <c r="AP57" i="2"/>
  <c r="I104" i="356"/>
  <c r="H104" i="356"/>
  <c r="I99" i="356"/>
  <c r="H99" i="356"/>
  <c r="B87" i="356"/>
  <c r="B72" i="356"/>
  <c r="H53" i="356"/>
  <c r="H71" i="356" s="1"/>
  <c r="G53" i="356"/>
  <c r="G71" i="356" s="1"/>
  <c r="I52" i="356"/>
  <c r="I51" i="356"/>
  <c r="I50" i="356"/>
  <c r="I107" i="49"/>
  <c r="H107" i="49"/>
  <c r="I102" i="49"/>
  <c r="H102" i="49"/>
  <c r="I58" i="49"/>
  <c r="I57" i="49"/>
  <c r="I56" i="49"/>
  <c r="P62" i="2"/>
  <c r="AR62" i="2"/>
  <c r="AP62" i="2"/>
  <c r="G79" i="49" l="1"/>
  <c r="W63" i="2" s="1"/>
  <c r="I105" i="356"/>
  <c r="I53" i="356"/>
  <c r="I71" i="356" s="1"/>
  <c r="I59" i="49"/>
  <c r="I77" i="49" s="1"/>
  <c r="I108" i="49"/>
  <c r="H108" i="49"/>
  <c r="H105" i="356"/>
  <c r="G87" i="356"/>
  <c r="G88" i="356" s="1"/>
  <c r="AQ62" i="2"/>
  <c r="H59" i="49" l="1"/>
  <c r="H77" i="49" s="1"/>
  <c r="G59" i="49"/>
  <c r="G77" i="49" s="1"/>
  <c r="G80" i="49" l="1"/>
  <c r="X63" i="2" s="1"/>
  <c r="H80" i="49"/>
  <c r="AG63" i="2" s="1"/>
  <c r="G91" i="49"/>
  <c r="H30" i="2"/>
  <c r="D10" i="356" l="1"/>
  <c r="E140" i="356" s="1"/>
  <c r="G186" i="2"/>
  <c r="L186" i="2" l="1"/>
  <c r="L187" i="2"/>
  <c r="L188" i="2"/>
  <c r="L189" i="2"/>
  <c r="L190" i="2"/>
  <c r="N190" i="2" s="1"/>
  <c r="L191" i="2"/>
  <c r="N191" i="2" s="1"/>
  <c r="L192" i="2"/>
  <c r="N192" i="2" s="1"/>
  <c r="L193" i="2"/>
  <c r="N193" i="2" s="1"/>
  <c r="N81" i="2"/>
  <c r="N80" i="2"/>
  <c r="N79" i="2"/>
  <c r="N78" i="2"/>
  <c r="N77" i="2"/>
  <c r="N76" i="2"/>
  <c r="N75" i="2"/>
  <c r="N74" i="2"/>
  <c r="N73" i="2"/>
  <c r="N72" i="2"/>
  <c r="N71" i="2"/>
  <c r="N70" i="2"/>
  <c r="N69" i="2"/>
  <c r="N68" i="2"/>
  <c r="N67" i="2"/>
  <c r="N66" i="2"/>
  <c r="N65" i="2"/>
  <c r="N64" i="2"/>
  <c r="N63" i="2"/>
  <c r="BG51" i="2"/>
  <c r="BF51" i="2"/>
  <c r="BC51" i="2"/>
  <c r="AX51" i="2"/>
  <c r="AW51" i="2"/>
  <c r="AV51" i="2"/>
  <c r="AU51" i="2"/>
  <c r="AO51" i="2"/>
  <c r="AN51" i="2"/>
  <c r="AM51" i="2"/>
  <c r="AL51" i="2"/>
  <c r="AK51" i="2"/>
  <c r="AJ51" i="2"/>
  <c r="AI51" i="2"/>
  <c r="AH51" i="2"/>
  <c r="AE51" i="2"/>
  <c r="AD51" i="2"/>
  <c r="AC51" i="2"/>
  <c r="AB51" i="2"/>
  <c r="AA51" i="2"/>
  <c r="Z51" i="2"/>
  <c r="Y51" i="2"/>
  <c r="V51" i="2"/>
  <c r="U51" i="2"/>
  <c r="T51" i="2"/>
  <c r="S51" i="2"/>
  <c r="R51" i="2"/>
  <c r="Q51" i="2"/>
  <c r="P51" i="2"/>
  <c r="AT63" i="2"/>
  <c r="N189" i="2" l="1"/>
  <c r="M186" i="2"/>
  <c r="M187" i="2" s="1"/>
  <c r="M188" i="2" s="1"/>
  <c r="M189" i="2" s="1"/>
  <c r="M190" i="2" s="1"/>
  <c r="M191" i="2" s="1"/>
  <c r="M192" i="2" s="1"/>
  <c r="M193" i="2" s="1"/>
  <c r="N186" i="2"/>
  <c r="G164" i="2"/>
  <c r="I162" i="2"/>
  <c r="AQ70" i="2"/>
  <c r="AR72" i="2"/>
  <c r="AQ78" i="2"/>
  <c r="AR76" i="2"/>
  <c r="AR74" i="2"/>
  <c r="AQ63" i="2"/>
  <c r="AR70" i="2"/>
  <c r="AR68" i="2"/>
  <c r="AR64" i="2"/>
  <c r="AR66" i="2"/>
  <c r="AQ79" i="2"/>
  <c r="AR73" i="2"/>
  <c r="AQ80" i="2"/>
  <c r="AR71" i="2"/>
  <c r="AQ72" i="2"/>
  <c r="AQ81" i="2"/>
  <c r="AR80" i="2"/>
  <c r="AQ65" i="2"/>
  <c r="AR69" i="2"/>
  <c r="AQ67" i="2"/>
  <c r="AR81" i="2"/>
  <c r="AQ75" i="2"/>
  <c r="AR77" i="2"/>
  <c r="AQ74" i="2"/>
  <c r="AQ68" i="2"/>
  <c r="AR79" i="2"/>
  <c r="AQ66" i="2"/>
  <c r="AR78" i="2"/>
  <c r="AQ76" i="2"/>
  <c r="AQ64" i="2"/>
  <c r="AR65" i="2"/>
  <c r="AQ73" i="2"/>
  <c r="AR75" i="2"/>
  <c r="AQ77" i="2"/>
  <c r="AQ71" i="2"/>
  <c r="AQ69" i="2"/>
  <c r="AR67" i="2"/>
  <c r="N188" i="2" l="1"/>
  <c r="N187" i="2"/>
  <c r="D128" i="49"/>
  <c r="F126" i="49"/>
  <c r="D126" i="49"/>
  <c r="B91" i="49" l="1"/>
  <c r="C137" i="49" l="1"/>
  <c r="C134" i="356"/>
  <c r="B9" i="483" l="1"/>
  <c r="H1" i="483"/>
  <c r="C1" i="483"/>
  <c r="E142" i="49" l="1"/>
  <c r="B116" i="2"/>
  <c r="AT81" i="2"/>
  <c r="AT76" i="2"/>
  <c r="AT65" i="2"/>
  <c r="AT80" i="2"/>
  <c r="AT68" i="2"/>
  <c r="AT74" i="2"/>
  <c r="AT69" i="2"/>
  <c r="AT79" i="2"/>
  <c r="G194" i="2"/>
  <c r="AT73" i="2"/>
  <c r="AT66" i="2"/>
  <c r="AT75" i="2"/>
  <c r="AT78" i="2"/>
  <c r="AT67" i="2"/>
  <c r="AT71" i="2"/>
  <c r="AT77" i="2"/>
  <c r="AT70" i="2"/>
  <c r="AT72" i="2"/>
  <c r="AT64" i="2"/>
  <c r="L198" i="2" l="1"/>
  <c r="N198" i="2" s="1"/>
  <c r="L210" i="2"/>
  <c r="N210" i="2" s="1"/>
  <c r="L223" i="2"/>
  <c r="N223" i="2" s="1"/>
  <c r="L234" i="2"/>
  <c r="N234" i="2" s="1"/>
  <c r="L246" i="2"/>
  <c r="N246" i="2" s="1"/>
  <c r="L258" i="2"/>
  <c r="N258" i="2" s="1"/>
  <c r="L270" i="2"/>
  <c r="N270" i="2" s="1"/>
  <c r="L282" i="2"/>
  <c r="N282" i="2" s="1"/>
  <c r="L295" i="2"/>
  <c r="N295" i="2" s="1"/>
  <c r="L306" i="2"/>
  <c r="N306" i="2" s="1"/>
  <c r="L318" i="2"/>
  <c r="N318" i="2" s="1"/>
  <c r="L330" i="2"/>
  <c r="N330" i="2" s="1"/>
  <c r="L342" i="2"/>
  <c r="N342" i="2" s="1"/>
  <c r="L261" i="2"/>
  <c r="N261" i="2" s="1"/>
  <c r="L309" i="2"/>
  <c r="N309" i="2" s="1"/>
  <c r="L226" i="2"/>
  <c r="N226" i="2" s="1"/>
  <c r="L262" i="2"/>
  <c r="N262" i="2" s="1"/>
  <c r="L310" i="2"/>
  <c r="N310" i="2" s="1"/>
  <c r="L238" i="2"/>
  <c r="N238" i="2" s="1"/>
  <c r="L287" i="2"/>
  <c r="N287" i="2" s="1"/>
  <c r="L323" i="2"/>
  <c r="N323" i="2" s="1"/>
  <c r="L204" i="2"/>
  <c r="N204" i="2" s="1"/>
  <c r="L241" i="2"/>
  <c r="N241" i="2" s="1"/>
  <c r="L264" i="2"/>
  <c r="N264" i="2" s="1"/>
  <c r="L300" i="2"/>
  <c r="N300" i="2" s="1"/>
  <c r="L336" i="2"/>
  <c r="N336" i="2" s="1"/>
  <c r="L229" i="2"/>
  <c r="N229" i="2" s="1"/>
  <c r="L265" i="2"/>
  <c r="N265" i="2" s="1"/>
  <c r="L313" i="2"/>
  <c r="N313" i="2" s="1"/>
  <c r="L230" i="2"/>
  <c r="N230" i="2" s="1"/>
  <c r="L290" i="2"/>
  <c r="N290" i="2" s="1"/>
  <c r="L219" i="2"/>
  <c r="N219" i="2" s="1"/>
  <c r="L267" i="2"/>
  <c r="N267" i="2" s="1"/>
  <c r="L327" i="2"/>
  <c r="N327" i="2" s="1"/>
  <c r="L232" i="2"/>
  <c r="N232" i="2" s="1"/>
  <c r="L280" i="2"/>
  <c r="N280" i="2" s="1"/>
  <c r="L340" i="2"/>
  <c r="N340" i="2" s="1"/>
  <c r="L233" i="2"/>
  <c r="N233" i="2" s="1"/>
  <c r="L305" i="2"/>
  <c r="N305" i="2" s="1"/>
  <c r="L199" i="2"/>
  <c r="N199" i="2" s="1"/>
  <c r="L211" i="2"/>
  <c r="N211" i="2" s="1"/>
  <c r="L222" i="2"/>
  <c r="N222" i="2" s="1"/>
  <c r="L235" i="2"/>
  <c r="N235" i="2" s="1"/>
  <c r="L247" i="2"/>
  <c r="N247" i="2" s="1"/>
  <c r="L259" i="2"/>
  <c r="N259" i="2" s="1"/>
  <c r="L271" i="2"/>
  <c r="N271" i="2" s="1"/>
  <c r="L283" i="2"/>
  <c r="N283" i="2" s="1"/>
  <c r="L294" i="2"/>
  <c r="N294" i="2" s="1"/>
  <c r="L307" i="2"/>
  <c r="N307" i="2" s="1"/>
  <c r="L319" i="2"/>
  <c r="N319" i="2" s="1"/>
  <c r="L331" i="2"/>
  <c r="N331" i="2" s="1"/>
  <c r="L343" i="2"/>
  <c r="N343" i="2" s="1"/>
  <c r="L308" i="2"/>
  <c r="N308" i="2" s="1"/>
  <c r="L320" i="2"/>
  <c r="N320" i="2" s="1"/>
  <c r="L344" i="2"/>
  <c r="N344" i="2" s="1"/>
  <c r="L213" i="2"/>
  <c r="N213" i="2" s="1"/>
  <c r="L225" i="2"/>
  <c r="N225" i="2" s="1"/>
  <c r="L249" i="2"/>
  <c r="N249" i="2" s="1"/>
  <c r="L273" i="2"/>
  <c r="N273" i="2" s="1"/>
  <c r="L297" i="2"/>
  <c r="N297" i="2" s="1"/>
  <c r="L321" i="2"/>
  <c r="N321" i="2" s="1"/>
  <c r="L345" i="2"/>
  <c r="N345" i="2" s="1"/>
  <c r="L239" i="2"/>
  <c r="N239" i="2" s="1"/>
  <c r="L250" i="2"/>
  <c r="N250" i="2" s="1"/>
  <c r="L286" i="2"/>
  <c r="N286" i="2" s="1"/>
  <c r="L298" i="2"/>
  <c r="N298" i="2" s="1"/>
  <c r="L334" i="2"/>
  <c r="N334" i="2" s="1"/>
  <c r="L214" i="2"/>
  <c r="N214" i="2" s="1"/>
  <c r="L251" i="2"/>
  <c r="N251" i="2" s="1"/>
  <c r="L263" i="2"/>
  <c r="N263" i="2" s="1"/>
  <c r="L299" i="2"/>
  <c r="N299" i="2" s="1"/>
  <c r="L335" i="2"/>
  <c r="N335" i="2" s="1"/>
  <c r="L276" i="2"/>
  <c r="N276" i="2" s="1"/>
  <c r="L312" i="2"/>
  <c r="N312" i="2" s="1"/>
  <c r="L240" i="2"/>
  <c r="N240" i="2" s="1"/>
  <c r="L289" i="2"/>
  <c r="N289" i="2" s="1"/>
  <c r="L337" i="2"/>
  <c r="N337" i="2" s="1"/>
  <c r="L206" i="2"/>
  <c r="N206" i="2" s="1"/>
  <c r="L254" i="2"/>
  <c r="N254" i="2" s="1"/>
  <c r="L302" i="2"/>
  <c r="N302" i="2" s="1"/>
  <c r="L314" i="2"/>
  <c r="N314" i="2" s="1"/>
  <c r="L195" i="2"/>
  <c r="L255" i="2"/>
  <c r="N255" i="2" s="1"/>
  <c r="L291" i="2"/>
  <c r="N291" i="2" s="1"/>
  <c r="L339" i="2"/>
  <c r="N339" i="2" s="1"/>
  <c r="L220" i="2"/>
  <c r="N220" i="2" s="1"/>
  <c r="L244" i="2"/>
  <c r="N244" i="2" s="1"/>
  <c r="L293" i="2"/>
  <c r="N293" i="2" s="1"/>
  <c r="L328" i="2"/>
  <c r="N328" i="2" s="1"/>
  <c r="L209" i="2"/>
  <c r="N209" i="2" s="1"/>
  <c r="L245" i="2"/>
  <c r="N245" i="2" s="1"/>
  <c r="L281" i="2"/>
  <c r="N281" i="2" s="1"/>
  <c r="L329" i="2"/>
  <c r="N329" i="2" s="1"/>
  <c r="L200" i="2"/>
  <c r="N200" i="2" s="1"/>
  <c r="L212" i="2"/>
  <c r="N212" i="2" s="1"/>
  <c r="L224" i="2"/>
  <c r="N224" i="2" s="1"/>
  <c r="L236" i="2"/>
  <c r="N236" i="2" s="1"/>
  <c r="L248" i="2"/>
  <c r="N248" i="2" s="1"/>
  <c r="L260" i="2"/>
  <c r="N260" i="2" s="1"/>
  <c r="L272" i="2"/>
  <c r="N272" i="2" s="1"/>
  <c r="L284" i="2"/>
  <c r="N284" i="2" s="1"/>
  <c r="L296" i="2"/>
  <c r="N296" i="2" s="1"/>
  <c r="L332" i="2"/>
  <c r="N332" i="2" s="1"/>
  <c r="L237" i="2"/>
  <c r="N237" i="2" s="1"/>
  <c r="L285" i="2"/>
  <c r="N285" i="2" s="1"/>
  <c r="L333" i="2"/>
  <c r="N333" i="2" s="1"/>
  <c r="L215" i="2"/>
  <c r="N215" i="2" s="1"/>
  <c r="L274" i="2"/>
  <c r="N274" i="2" s="1"/>
  <c r="L322" i="2"/>
  <c r="N322" i="2" s="1"/>
  <c r="L227" i="2"/>
  <c r="N227" i="2" s="1"/>
  <c r="L275" i="2"/>
  <c r="N275" i="2" s="1"/>
  <c r="L311" i="2"/>
  <c r="N311" i="2" s="1"/>
  <c r="L216" i="2"/>
  <c r="N216" i="2" s="1"/>
  <c r="L228" i="2"/>
  <c r="N228" i="2" s="1"/>
  <c r="L252" i="2"/>
  <c r="N252" i="2" s="1"/>
  <c r="L288" i="2"/>
  <c r="N288" i="2" s="1"/>
  <c r="L324" i="2"/>
  <c r="N324" i="2" s="1"/>
  <c r="L217" i="2"/>
  <c r="N217" i="2" s="1"/>
  <c r="L253" i="2"/>
  <c r="N253" i="2" s="1"/>
  <c r="L301" i="2"/>
  <c r="N301" i="2" s="1"/>
  <c r="L218" i="2"/>
  <c r="N218" i="2" s="1"/>
  <c r="L266" i="2"/>
  <c r="N266" i="2" s="1"/>
  <c r="L338" i="2"/>
  <c r="N338" i="2" s="1"/>
  <c r="L231" i="2"/>
  <c r="N231" i="2" s="1"/>
  <c r="L303" i="2"/>
  <c r="N303" i="2" s="1"/>
  <c r="L208" i="2"/>
  <c r="N208" i="2" s="1"/>
  <c r="L268" i="2"/>
  <c r="N268" i="2" s="1"/>
  <c r="L316" i="2"/>
  <c r="N316" i="2" s="1"/>
  <c r="L221" i="2"/>
  <c r="N221" i="2" s="1"/>
  <c r="L269" i="2"/>
  <c r="N269" i="2" s="1"/>
  <c r="L341" i="2"/>
  <c r="N341" i="2" s="1"/>
  <c r="L201" i="2"/>
  <c r="N201" i="2" s="1"/>
  <c r="L205" i="2"/>
  <c r="N205" i="2" s="1"/>
  <c r="L277" i="2"/>
  <c r="N277" i="2" s="1"/>
  <c r="L325" i="2"/>
  <c r="N325" i="2" s="1"/>
  <c r="L194" i="2"/>
  <c r="L243" i="2"/>
  <c r="N243" i="2" s="1"/>
  <c r="L278" i="2"/>
  <c r="N278" i="2" s="1"/>
  <c r="L326" i="2"/>
  <c r="N326" i="2" s="1"/>
  <c r="L207" i="2"/>
  <c r="N207" i="2" s="1"/>
  <c r="L242" i="2"/>
  <c r="N242" i="2" s="1"/>
  <c r="L279" i="2"/>
  <c r="N279" i="2" s="1"/>
  <c r="L315" i="2"/>
  <c r="N315" i="2" s="1"/>
  <c r="L197" i="2"/>
  <c r="N197" i="2" s="1"/>
  <c r="L256" i="2"/>
  <c r="N256" i="2" s="1"/>
  <c r="L304" i="2"/>
  <c r="N304" i="2" s="1"/>
  <c r="L196" i="2"/>
  <c r="N196" i="2" s="1"/>
  <c r="L257" i="2"/>
  <c r="N257" i="2" s="1"/>
  <c r="L292" i="2"/>
  <c r="N292" i="2" s="1"/>
  <c r="L317" i="2"/>
  <c r="N317" i="2" s="1"/>
  <c r="L202" i="2"/>
  <c r="N202" i="2" s="1"/>
  <c r="L203" i="2"/>
  <c r="N203" i="2" s="1"/>
  <c r="AT60" i="2"/>
  <c r="E116" i="2" s="1"/>
  <c r="D19" i="356"/>
  <c r="D18" i="356"/>
  <c r="D17" i="356"/>
  <c r="D125" i="356" s="1"/>
  <c r="D16" i="356"/>
  <c r="D123" i="356" s="1"/>
  <c r="D15" i="356"/>
  <c r="F123" i="356" s="1"/>
  <c r="D14" i="356"/>
  <c r="D9" i="356"/>
  <c r="D8" i="356"/>
  <c r="L24" i="356" s="1"/>
  <c r="D7" i="356"/>
  <c r="C135" i="356" s="1"/>
  <c r="D4" i="356"/>
  <c r="L5" i="356" l="1"/>
  <c r="L1" i="356"/>
  <c r="L3" i="356"/>
  <c r="N194" i="2"/>
  <c r="M194" i="2"/>
  <c r="M195" i="2" s="1"/>
  <c r="M196" i="2" s="1"/>
  <c r="M197" i="2" s="1"/>
  <c r="M198" i="2" s="1"/>
  <c r="M199" i="2" s="1"/>
  <c r="M200" i="2" s="1"/>
  <c r="M201" i="2" s="1"/>
  <c r="M202" i="2" s="1"/>
  <c r="M203" i="2" s="1"/>
  <c r="M204" i="2" s="1"/>
  <c r="M205" i="2" s="1"/>
  <c r="M206" i="2" s="1"/>
  <c r="M207" i="2" s="1"/>
  <c r="M208" i="2" s="1"/>
  <c r="M209" i="2" s="1"/>
  <c r="M210" i="2" s="1"/>
  <c r="M211" i="2" s="1"/>
  <c r="M212" i="2" s="1"/>
  <c r="M213" i="2" s="1"/>
  <c r="M214" i="2" s="1"/>
  <c r="M215" i="2" s="1"/>
  <c r="M216" i="2" s="1"/>
  <c r="M217" i="2" s="1"/>
  <c r="M218" i="2" s="1"/>
  <c r="M219" i="2" s="1"/>
  <c r="M220" i="2" s="1"/>
  <c r="M221" i="2" s="1"/>
  <c r="M222" i="2" s="1"/>
  <c r="M223" i="2" s="1"/>
  <c r="M224" i="2" s="1"/>
  <c r="M225" i="2" s="1"/>
  <c r="M226" i="2" s="1"/>
  <c r="M227" i="2" s="1"/>
  <c r="M228" i="2" s="1"/>
  <c r="M229" i="2" s="1"/>
  <c r="M230" i="2" s="1"/>
  <c r="M231" i="2" s="1"/>
  <c r="M232" i="2" s="1"/>
  <c r="M233" i="2" s="1"/>
  <c r="M234" i="2" s="1"/>
  <c r="M235" i="2" s="1"/>
  <c r="M236" i="2" s="1"/>
  <c r="M237" i="2" s="1"/>
  <c r="M238" i="2" s="1"/>
  <c r="M239" i="2" s="1"/>
  <c r="M240" i="2" s="1"/>
  <c r="M241" i="2" s="1"/>
  <c r="M242" i="2" s="1"/>
  <c r="M243" i="2" s="1"/>
  <c r="M244" i="2" s="1"/>
  <c r="M245" i="2" s="1"/>
  <c r="M246" i="2" s="1"/>
  <c r="M247" i="2" s="1"/>
  <c r="M248" i="2" s="1"/>
  <c r="M249" i="2" s="1"/>
  <c r="M250" i="2" s="1"/>
  <c r="M251" i="2" s="1"/>
  <c r="M252" i="2" s="1"/>
  <c r="M253" i="2" s="1"/>
  <c r="M254" i="2" s="1"/>
  <c r="M255" i="2" s="1"/>
  <c r="M256" i="2" s="1"/>
  <c r="M257" i="2" s="1"/>
  <c r="M258" i="2" s="1"/>
  <c r="M259" i="2" s="1"/>
  <c r="M260" i="2" s="1"/>
  <c r="M261" i="2" s="1"/>
  <c r="M262" i="2" s="1"/>
  <c r="M263" i="2" s="1"/>
  <c r="M264" i="2" s="1"/>
  <c r="M265" i="2" s="1"/>
  <c r="M266" i="2" s="1"/>
  <c r="M267" i="2" s="1"/>
  <c r="M268" i="2" s="1"/>
  <c r="M269" i="2" s="1"/>
  <c r="M270" i="2" s="1"/>
  <c r="M271" i="2" s="1"/>
  <c r="M272" i="2" s="1"/>
  <c r="M273" i="2" s="1"/>
  <c r="M274" i="2" s="1"/>
  <c r="M275" i="2" s="1"/>
  <c r="M276" i="2" s="1"/>
  <c r="M277" i="2" s="1"/>
  <c r="M278" i="2" s="1"/>
  <c r="M279" i="2" s="1"/>
  <c r="M280" i="2" s="1"/>
  <c r="M281" i="2" s="1"/>
  <c r="M282" i="2" s="1"/>
  <c r="M283" i="2" s="1"/>
  <c r="M284" i="2" s="1"/>
  <c r="M285" i="2" s="1"/>
  <c r="M286" i="2" s="1"/>
  <c r="M287" i="2" s="1"/>
  <c r="M288" i="2" s="1"/>
  <c r="M289" i="2" s="1"/>
  <c r="M290" i="2" s="1"/>
  <c r="M291" i="2" s="1"/>
  <c r="M292" i="2" s="1"/>
  <c r="M293" i="2" s="1"/>
  <c r="M294" i="2" s="1"/>
  <c r="M295" i="2" s="1"/>
  <c r="M296" i="2" s="1"/>
  <c r="M297" i="2" s="1"/>
  <c r="M298" i="2" s="1"/>
  <c r="M299" i="2" s="1"/>
  <c r="M300" i="2" s="1"/>
  <c r="M301" i="2" s="1"/>
  <c r="M302" i="2" s="1"/>
  <c r="M303" i="2" s="1"/>
  <c r="M304" i="2" s="1"/>
  <c r="M305" i="2" s="1"/>
  <c r="M306" i="2" s="1"/>
  <c r="M307" i="2" s="1"/>
  <c r="M308" i="2" s="1"/>
  <c r="M309" i="2" s="1"/>
  <c r="M310" i="2" s="1"/>
  <c r="M311" i="2" s="1"/>
  <c r="M312" i="2" s="1"/>
  <c r="M313" i="2" s="1"/>
  <c r="M314" i="2" s="1"/>
  <c r="M315" i="2" s="1"/>
  <c r="M316" i="2" s="1"/>
  <c r="M317" i="2" s="1"/>
  <c r="M318" i="2" s="1"/>
  <c r="M319" i="2" s="1"/>
  <c r="M320" i="2" s="1"/>
  <c r="M321" i="2" s="1"/>
  <c r="M322" i="2" s="1"/>
  <c r="M323" i="2" s="1"/>
  <c r="M324" i="2" s="1"/>
  <c r="M325" i="2" s="1"/>
  <c r="M326" i="2" s="1"/>
  <c r="M327" i="2" s="1"/>
  <c r="M328" i="2" s="1"/>
  <c r="M329" i="2" s="1"/>
  <c r="M330" i="2" s="1"/>
  <c r="M331" i="2" s="1"/>
  <c r="M332" i="2" s="1"/>
  <c r="M333" i="2" s="1"/>
  <c r="M334" i="2" s="1"/>
  <c r="M335" i="2" s="1"/>
  <c r="M336" i="2" s="1"/>
  <c r="M337" i="2" s="1"/>
  <c r="M338" i="2" s="1"/>
  <c r="M339" i="2" s="1"/>
  <c r="M340" i="2" s="1"/>
  <c r="M341" i="2" s="1"/>
  <c r="M342" i="2" s="1"/>
  <c r="M343" i="2" s="1"/>
  <c r="M344" i="2" s="1"/>
  <c r="M345" i="2" s="1"/>
  <c r="M346" i="2" s="1"/>
  <c r="D140" i="356"/>
  <c r="L9" i="356"/>
  <c r="L11" i="356" s="1"/>
  <c r="D66" i="356" s="1"/>
  <c r="D67" i="356" s="1"/>
  <c r="L6" i="356"/>
  <c r="B140" i="356"/>
  <c r="G116" i="2"/>
  <c r="I116" i="2" s="1"/>
  <c r="E186" i="2"/>
  <c r="N195" i="2" l="1"/>
  <c r="L22" i="356"/>
  <c r="L15" i="356"/>
  <c r="L19" i="356"/>
  <c r="L17" i="356"/>
  <c r="D68" i="356"/>
  <c r="AZ62" i="2" s="1"/>
  <c r="I62" i="2" s="1"/>
  <c r="G75" i="356"/>
  <c r="I75" i="356" s="1"/>
  <c r="N346" i="2"/>
  <c r="M347" i="2"/>
  <c r="B21" i="356"/>
  <c r="L85" i="356"/>
  <c r="L86" i="356"/>
  <c r="I73" i="356" s="1"/>
  <c r="L87" i="356"/>
  <c r="I74" i="356" s="1"/>
  <c r="L4" i="356"/>
  <c r="H72" i="356"/>
  <c r="G72" i="356" s="1"/>
  <c r="P186" i="2"/>
  <c r="P294" i="2"/>
  <c r="P286" i="2"/>
  <c r="P270" i="2"/>
  <c r="P345" i="2"/>
  <c r="P337" i="2"/>
  <c r="P329" i="2"/>
  <c r="P344" i="2"/>
  <c r="P340" i="2"/>
  <c r="P336" i="2"/>
  <c r="P332" i="2"/>
  <c r="P328" i="2"/>
  <c r="P324" i="2"/>
  <c r="P320" i="2"/>
  <c r="P316" i="2"/>
  <c r="P312" i="2"/>
  <c r="P308" i="2"/>
  <c r="P304" i="2"/>
  <c r="P300" i="2"/>
  <c r="P296" i="2"/>
  <c r="P292" i="2"/>
  <c r="P288" i="2"/>
  <c r="P284" i="2"/>
  <c r="P280" i="2"/>
  <c r="P276" i="2"/>
  <c r="P272" i="2"/>
  <c r="P268" i="2"/>
  <c r="P264" i="2"/>
  <c r="P260" i="2"/>
  <c r="P256" i="2"/>
  <c r="P252" i="2"/>
  <c r="P248" i="2"/>
  <c r="P244" i="2"/>
  <c r="P240" i="2"/>
  <c r="P236" i="2"/>
  <c r="P232" i="2"/>
  <c r="P228" i="2"/>
  <c r="P224" i="2"/>
  <c r="P220" i="2"/>
  <c r="P216" i="2"/>
  <c r="P212" i="2"/>
  <c r="P208" i="2"/>
  <c r="P204" i="2"/>
  <c r="P200" i="2"/>
  <c r="P196" i="2"/>
  <c r="P193" i="2"/>
  <c r="P189" i="2"/>
  <c r="P342" i="2"/>
  <c r="P334" i="2"/>
  <c r="P318" i="2"/>
  <c r="P343" i="2"/>
  <c r="P339" i="2"/>
  <c r="P335" i="2"/>
  <c r="P331" i="2"/>
  <c r="P327" i="2"/>
  <c r="P323" i="2"/>
  <c r="P319" i="2"/>
  <c r="P315" i="2"/>
  <c r="P311" i="2"/>
  <c r="P307" i="2"/>
  <c r="P303" i="2"/>
  <c r="P299" i="2"/>
  <c r="P295" i="2"/>
  <c r="P291" i="2"/>
  <c r="P287" i="2"/>
  <c r="P283" i="2"/>
  <c r="P279" i="2"/>
  <c r="P275" i="2"/>
  <c r="P271" i="2"/>
  <c r="P267" i="2"/>
  <c r="P263" i="2"/>
  <c r="P259" i="2"/>
  <c r="P255" i="2"/>
  <c r="P251" i="2"/>
  <c r="P247" i="2"/>
  <c r="P243" i="2"/>
  <c r="P239" i="2"/>
  <c r="P235" i="2"/>
  <c r="P231" i="2"/>
  <c r="P227" i="2"/>
  <c r="P223" i="2"/>
  <c r="P219" i="2"/>
  <c r="P215" i="2"/>
  <c r="P211" i="2"/>
  <c r="P207" i="2"/>
  <c r="P203" i="2"/>
  <c r="P199" i="2"/>
  <c r="P195" i="2"/>
  <c r="P192" i="2"/>
  <c r="P188" i="2"/>
  <c r="P326" i="2"/>
  <c r="P302" i="2"/>
  <c r="P278" i="2"/>
  <c r="P262" i="2"/>
  <c r="P254" i="2"/>
  <c r="P246" i="2"/>
  <c r="P238" i="2"/>
  <c r="P230" i="2"/>
  <c r="P222" i="2"/>
  <c r="P214" i="2"/>
  <c r="P206" i="2"/>
  <c r="P198" i="2"/>
  <c r="P191" i="2"/>
  <c r="P310" i="2"/>
  <c r="P341" i="2"/>
  <c r="P333" i="2"/>
  <c r="P325" i="2"/>
  <c r="P321" i="2"/>
  <c r="P317" i="2"/>
  <c r="P313" i="2"/>
  <c r="P309" i="2"/>
  <c r="P305" i="2"/>
  <c r="P301" i="2"/>
  <c r="P297" i="2"/>
  <c r="P293" i="2"/>
  <c r="P289" i="2"/>
  <c r="P285" i="2"/>
  <c r="P281" i="2"/>
  <c r="P277" i="2"/>
  <c r="P273" i="2"/>
  <c r="P269" i="2"/>
  <c r="P265" i="2"/>
  <c r="P261" i="2"/>
  <c r="P257" i="2"/>
  <c r="P253" i="2"/>
  <c r="P249" i="2"/>
  <c r="P245" i="2"/>
  <c r="P241" i="2"/>
  <c r="P237" i="2"/>
  <c r="P233" i="2"/>
  <c r="P229" i="2"/>
  <c r="P225" i="2"/>
  <c r="P221" i="2"/>
  <c r="P217" i="2"/>
  <c r="P213" i="2"/>
  <c r="P209" i="2"/>
  <c r="P205" i="2"/>
  <c r="P201" i="2"/>
  <c r="P197" i="2"/>
  <c r="P190" i="2"/>
  <c r="BD60" i="2"/>
  <c r="C142" i="49"/>
  <c r="E194" i="2"/>
  <c r="F186" i="2"/>
  <c r="I76" i="356" l="1"/>
  <c r="E82" i="356" s="1"/>
  <c r="M348" i="2"/>
  <c r="N347" i="2"/>
  <c r="B122" i="2" s="1"/>
  <c r="D65" i="356"/>
  <c r="AY62" i="2"/>
  <c r="H73" i="356"/>
  <c r="AF62" i="2" s="1"/>
  <c r="G73" i="356"/>
  <c r="W62" i="2" s="1"/>
  <c r="H74" i="356"/>
  <c r="AG62" i="2" s="1"/>
  <c r="AG60" i="2" s="1"/>
  <c r="G74" i="356"/>
  <c r="X62" i="2" s="1"/>
  <c r="D142" i="49"/>
  <c r="F194" i="2"/>
  <c r="N348" i="2" l="1"/>
  <c r="M349" i="2"/>
  <c r="P187" i="2"/>
  <c r="K88" i="2"/>
  <c r="H76" i="356"/>
  <c r="E79" i="356" s="1"/>
  <c r="G76" i="356"/>
  <c r="P306" i="2"/>
  <c r="P210" i="2"/>
  <c r="P250" i="2"/>
  <c r="P234" i="2"/>
  <c r="P330" i="2"/>
  <c r="P242" i="2"/>
  <c r="P290" i="2"/>
  <c r="P298" i="2"/>
  <c r="P258" i="2"/>
  <c r="P322" i="2"/>
  <c r="P226" i="2"/>
  <c r="P274" i="2"/>
  <c r="P202" i="2"/>
  <c r="P282" i="2"/>
  <c r="P266" i="2"/>
  <c r="P314" i="2"/>
  <c r="P338" i="2"/>
  <c r="P218" i="2"/>
  <c r="E80" i="356" l="1"/>
  <c r="E83" i="356" s="1"/>
  <c r="E81" i="356"/>
  <c r="M350" i="2"/>
  <c r="N349" i="2"/>
  <c r="N350" i="2" l="1"/>
  <c r="M351" i="2"/>
  <c r="AS57" i="2"/>
  <c r="M352" i="2" l="1"/>
  <c r="N351" i="2"/>
  <c r="B78" i="49"/>
  <c r="M353" i="2" l="1"/>
  <c r="N352" i="2"/>
  <c r="AQ60" i="2"/>
  <c r="P194" i="2"/>
  <c r="B114" i="2"/>
  <c r="M354" i="2" l="1"/>
  <c r="N353" i="2"/>
  <c r="G5" i="2"/>
  <c r="M355" i="2" l="1"/>
  <c r="N354" i="2"/>
  <c r="M356" i="2" l="1"/>
  <c r="N355" i="2"/>
  <c r="N356" i="2" l="1"/>
  <c r="M357" i="2"/>
  <c r="AB58" i="2"/>
  <c r="AI58" i="2"/>
  <c r="Z58" i="2"/>
  <c r="N357" i="2" l="1"/>
  <c r="M358" i="2"/>
  <c r="AJ58" i="2"/>
  <c r="AK58" i="2"/>
  <c r="AC58" i="2"/>
  <c r="AM58" i="2"/>
  <c r="AN58" i="2"/>
  <c r="AE58" i="2"/>
  <c r="N358" i="2" l="1"/>
  <c r="M359" i="2"/>
  <c r="H78" i="49"/>
  <c r="AD58" i="2"/>
  <c r="AA58" i="2"/>
  <c r="AL58" i="2"/>
  <c r="N359" i="2" l="1"/>
  <c r="M360" i="2"/>
  <c r="N360" i="2" s="1"/>
  <c r="G78" i="49"/>
  <c r="G82" i="49" s="1"/>
  <c r="H82" i="49"/>
  <c r="E84" i="49" s="1"/>
  <c r="I79" i="49"/>
  <c r="B61" i="2"/>
  <c r="B173" i="2"/>
  <c r="D4" i="49"/>
  <c r="K61" i="2"/>
  <c r="I61" i="2"/>
  <c r="G61" i="2"/>
  <c r="AR63" i="2"/>
  <c r="AR60" i="2" l="1"/>
  <c r="I80" i="49"/>
  <c r="I81" i="49" l="1"/>
  <c r="I82" i="49" l="1"/>
  <c r="E88" i="49"/>
  <c r="P184" i="2" l="1"/>
  <c r="D122" i="2" l="1"/>
  <c r="D129" i="2" l="1"/>
  <c r="B124" i="2"/>
  <c r="D125" i="2"/>
  <c r="B125" i="2"/>
  <c r="B123" i="2"/>
  <c r="D124" i="2"/>
  <c r="D128" i="2"/>
  <c r="D126" i="2"/>
  <c r="D123" i="2"/>
  <c r="B128" i="2"/>
  <c r="D127" i="2"/>
  <c r="B127" i="2"/>
  <c r="B126" i="2"/>
  <c r="AF60" i="2" l="1"/>
  <c r="X60" i="2"/>
  <c r="B129" i="2"/>
  <c r="B130" i="2" l="1"/>
  <c r="B132" i="2"/>
  <c r="D130" i="2"/>
  <c r="B131" i="2"/>
  <c r="D132" i="2"/>
  <c r="D131" i="2"/>
  <c r="B133" i="2"/>
  <c r="W60" i="2" l="1"/>
  <c r="E54" i="2" s="1"/>
  <c r="D133" i="2"/>
  <c r="D136" i="2" l="1"/>
  <c r="B136" i="2"/>
  <c r="B135" i="2"/>
  <c r="D135" i="2"/>
  <c r="D134" i="2"/>
  <c r="B134" i="2"/>
  <c r="J2" i="356" l="1"/>
  <c r="F48" i="619"/>
  <c r="E33" i="619"/>
  <c r="F48" i="49"/>
  <c r="E33" i="49"/>
  <c r="F48" i="627"/>
  <c r="E33" i="627"/>
  <c r="F48" i="622"/>
  <c r="E33" i="622"/>
  <c r="F48" i="616"/>
  <c r="E33" i="616"/>
  <c r="E33" i="614"/>
  <c r="F48" i="614"/>
  <c r="F48" i="629"/>
  <c r="E33" i="629"/>
  <c r="F48" i="625"/>
  <c r="E33" i="625"/>
  <c r="E33" i="626"/>
  <c r="F48" i="626"/>
  <c r="F48" i="612"/>
  <c r="E33" i="612"/>
  <c r="F48" i="628"/>
  <c r="E33" i="628"/>
  <c r="F48" i="621"/>
  <c r="E33" i="621"/>
  <c r="E33" i="618"/>
  <c r="F48" i="618"/>
  <c r="F48" i="623"/>
  <c r="E33" i="623"/>
  <c r="F48" i="624"/>
  <c r="E33" i="624"/>
  <c r="F48" i="615"/>
  <c r="E33" i="615"/>
  <c r="E33" i="620"/>
  <c r="F48" i="620"/>
  <c r="F48" i="613"/>
  <c r="E33" i="613"/>
  <c r="F48" i="617"/>
  <c r="E33" i="617"/>
  <c r="F42" i="356"/>
  <c r="D74" i="613" l="1"/>
  <c r="AZ65" i="2" s="1"/>
  <c r="D74" i="627"/>
  <c r="E85" i="627" s="1"/>
  <c r="D74" i="623"/>
  <c r="E86" i="623" s="1"/>
  <c r="E87" i="623" s="1"/>
  <c r="D74" i="619"/>
  <c r="E85" i="619" s="1"/>
  <c r="D74" i="615"/>
  <c r="E86" i="615" s="1"/>
  <c r="E87" i="615" s="1"/>
  <c r="D74" i="49"/>
  <c r="E85" i="49" s="1"/>
  <c r="D74" i="626"/>
  <c r="E86" i="626" s="1"/>
  <c r="E87" i="626" s="1"/>
  <c r="D74" i="622"/>
  <c r="E86" i="622" s="1"/>
  <c r="E87" i="622" s="1"/>
  <c r="D74" i="618"/>
  <c r="E86" i="618" s="1"/>
  <c r="E87" i="618" s="1"/>
  <c r="D74" i="614"/>
  <c r="E85" i="614" s="1"/>
  <c r="D74" i="629"/>
  <c r="AZ81" i="2" s="1"/>
  <c r="D74" i="625"/>
  <c r="E85" i="625" s="1"/>
  <c r="D74" i="621"/>
  <c r="AZ73" i="2" s="1"/>
  <c r="D74" i="617"/>
  <c r="E85" i="617" s="1"/>
  <c r="D74" i="628"/>
  <c r="E86" i="628" s="1"/>
  <c r="E87" i="628" s="1"/>
  <c r="D74" i="624"/>
  <c r="E85" i="624" s="1"/>
  <c r="D74" i="620"/>
  <c r="AZ72" i="2" s="1"/>
  <c r="D74" i="616"/>
  <c r="E86" i="616" s="1"/>
  <c r="E87" i="616" s="1"/>
  <c r="D74" i="612"/>
  <c r="AZ64" i="2" s="1"/>
  <c r="E85" i="612" l="1"/>
  <c r="E85" i="613"/>
  <c r="E86" i="612"/>
  <c r="E87" i="612" s="1"/>
  <c r="AZ75" i="2"/>
  <c r="I75" i="2" s="1"/>
  <c r="E85" i="616"/>
  <c r="E85" i="623"/>
  <c r="E86" i="613"/>
  <c r="E87" i="613" s="1"/>
  <c r="E85" i="622"/>
  <c r="AZ67" i="2"/>
  <c r="AZ68" i="2"/>
  <c r="AZ80" i="2"/>
  <c r="E85" i="628"/>
  <c r="E85" i="621"/>
  <c r="E85" i="629"/>
  <c r="E85" i="618"/>
  <c r="E85" i="626"/>
  <c r="E85" i="615"/>
  <c r="AZ70" i="2"/>
  <c r="I72" i="2"/>
  <c r="K91" i="2"/>
  <c r="I65" i="2"/>
  <c r="I73" i="2"/>
  <c r="K99" i="2"/>
  <c r="K90" i="2"/>
  <c r="I64" i="2"/>
  <c r="E86" i="620"/>
  <c r="E87" i="620" s="1"/>
  <c r="I81" i="2"/>
  <c r="K107" i="2"/>
  <c r="E85" i="620"/>
  <c r="E86" i="624"/>
  <c r="E87" i="624" s="1"/>
  <c r="AZ76" i="2"/>
  <c r="AZ69" i="2"/>
  <c r="E86" i="617"/>
  <c r="E87" i="617" s="1"/>
  <c r="E86" i="625"/>
  <c r="E87" i="625" s="1"/>
  <c r="AZ77" i="2"/>
  <c r="AZ66" i="2"/>
  <c r="E86" i="614"/>
  <c r="E87" i="614" s="1"/>
  <c r="E86" i="49"/>
  <c r="E87" i="49" s="1"/>
  <c r="AZ63" i="2"/>
  <c r="AZ71" i="2"/>
  <c r="E86" i="619"/>
  <c r="E87" i="619" s="1"/>
  <c r="AZ79" i="2"/>
  <c r="E86" i="627"/>
  <c r="E87" i="627" s="1"/>
  <c r="AZ74" i="2"/>
  <c r="K98" i="2"/>
  <c r="E86" i="629"/>
  <c r="E87" i="629" s="1"/>
  <c r="E86" i="621"/>
  <c r="E87" i="621" s="1"/>
  <c r="K94" i="2"/>
  <c r="AZ78" i="2"/>
  <c r="AS62" i="2"/>
  <c r="AD72" i="2"/>
  <c r="B100" i="2"/>
  <c r="B99" i="2"/>
  <c r="B67" i="2"/>
  <c r="AV74" i="2"/>
  <c r="BC72" i="2"/>
  <c r="AX68" i="2"/>
  <c r="AB69" i="2"/>
  <c r="AB72" i="2"/>
  <c r="P66" i="2"/>
  <c r="AJ64" i="2"/>
  <c r="T79" i="2"/>
  <c r="P73" i="2"/>
  <c r="AB81" i="2"/>
  <c r="AS64" i="2"/>
  <c r="B92" i="2"/>
  <c r="AD73" i="2"/>
  <c r="AB75" i="2"/>
  <c r="R77" i="2"/>
  <c r="AE78" i="2"/>
  <c r="AA79" i="2"/>
  <c r="U78" i="2"/>
  <c r="B80" i="2"/>
  <c r="AM80" i="2"/>
  <c r="AB68" i="2"/>
  <c r="Z74" i="2"/>
  <c r="B65" i="2"/>
  <c r="AK76" i="2"/>
  <c r="AU71" i="2"/>
  <c r="AD69" i="2"/>
  <c r="B106" i="2"/>
  <c r="AV68" i="2"/>
  <c r="E74" i="2"/>
  <c r="AN81" i="2"/>
  <c r="Q70" i="2"/>
  <c r="AS79" i="2"/>
  <c r="U65" i="2"/>
  <c r="AA66" i="2"/>
  <c r="AW68" i="2"/>
  <c r="AB71" i="2"/>
  <c r="AE77" i="2"/>
  <c r="AW78" i="2"/>
  <c r="Q81" i="2"/>
  <c r="Z81" i="2"/>
  <c r="AK66" i="2"/>
  <c r="AC75" i="2"/>
  <c r="AN73" i="2"/>
  <c r="AW74" i="2"/>
  <c r="AE72" i="2"/>
  <c r="S78" i="2"/>
  <c r="V75" i="2"/>
  <c r="AK71" i="2"/>
  <c r="R63" i="2"/>
  <c r="V71" i="2"/>
  <c r="P81" i="2"/>
  <c r="AX69" i="2"/>
  <c r="P63" i="2"/>
  <c r="U70" i="2"/>
  <c r="AM66" i="2"/>
  <c r="AJ69" i="2"/>
  <c r="Q77" i="2"/>
  <c r="BC75" i="2"/>
  <c r="Q78" i="2"/>
  <c r="AP70" i="2"/>
  <c r="AI80" i="2"/>
  <c r="AW77" i="2"/>
  <c r="D88" i="2"/>
  <c r="AU70" i="2"/>
  <c r="Z73" i="2"/>
  <c r="AI67" i="2"/>
  <c r="BC78" i="2"/>
  <c r="AC69" i="2"/>
  <c r="Z65" i="2"/>
  <c r="AU81" i="2"/>
  <c r="AA74" i="2"/>
  <c r="AI71" i="2"/>
  <c r="AJ71" i="2"/>
  <c r="AK81" i="2"/>
  <c r="T68" i="2"/>
  <c r="E64" i="2"/>
  <c r="AI65" i="2"/>
  <c r="AW70" i="2"/>
  <c r="AN79" i="2"/>
  <c r="AL75" i="2"/>
  <c r="AX79" i="2"/>
  <c r="BC68" i="2"/>
  <c r="AW66" i="2"/>
  <c r="R76" i="2"/>
  <c r="Q79" i="2"/>
  <c r="R80" i="2"/>
  <c r="R69" i="2"/>
  <c r="AM76" i="2"/>
  <c r="B81" i="2"/>
  <c r="AX66" i="2"/>
  <c r="AN72" i="2"/>
  <c r="AL78" i="2"/>
  <c r="AS73" i="2"/>
  <c r="P72" i="2"/>
  <c r="AX64" i="2"/>
  <c r="BC67" i="2"/>
  <c r="AS67" i="2"/>
  <c r="AU67" i="2"/>
  <c r="AC66" i="2"/>
  <c r="AM73" i="2"/>
  <c r="AS70" i="2"/>
  <c r="B76" i="2"/>
  <c r="P65" i="2"/>
  <c r="BC63" i="2"/>
  <c r="AL67" i="2"/>
  <c r="AC62" i="2"/>
  <c r="E78" i="2"/>
  <c r="D107" i="2"/>
  <c r="T78" i="2"/>
  <c r="B70" i="2"/>
  <c r="B91" i="2"/>
  <c r="U81" i="2"/>
  <c r="D105" i="2"/>
  <c r="B98" i="2"/>
  <c r="AN64" i="2"/>
  <c r="V62" i="2"/>
  <c r="AS78" i="2"/>
  <c r="AI74" i="2"/>
  <c r="S77" i="2"/>
  <c r="AP73" i="2"/>
  <c r="AE74" i="2"/>
  <c r="AJ68" i="2"/>
  <c r="AV75" i="2"/>
  <c r="B97" i="2"/>
  <c r="U75" i="2"/>
  <c r="AN80" i="2"/>
  <c r="D92" i="2"/>
  <c r="E68" i="2"/>
  <c r="AC73" i="2"/>
  <c r="V76" i="2"/>
  <c r="AN66" i="2"/>
  <c r="AJ78" i="2"/>
  <c r="AW72" i="2"/>
  <c r="AU75" i="2"/>
  <c r="Z78" i="2"/>
  <c r="AW81" i="2"/>
  <c r="AM71" i="2"/>
  <c r="D101" i="2"/>
  <c r="AB62" i="2"/>
  <c r="AJ77" i="2"/>
  <c r="B107" i="2"/>
  <c r="AM67" i="2"/>
  <c r="P76" i="2"/>
  <c r="AV62" i="2"/>
  <c r="AL72" i="2"/>
  <c r="D104" i="2"/>
  <c r="AA71" i="2"/>
  <c r="AP64" i="2"/>
  <c r="AU77" i="2"/>
  <c r="AU80" i="2"/>
  <c r="U79" i="2"/>
  <c r="Z62" i="2"/>
  <c r="AP67" i="2"/>
  <c r="Q66" i="2"/>
  <c r="BC71" i="2"/>
  <c r="AB63" i="2"/>
  <c r="AW65" i="2"/>
  <c r="BC69" i="2"/>
  <c r="Z77" i="2"/>
  <c r="E69" i="2"/>
  <c r="AA62" i="2"/>
  <c r="AN77" i="2"/>
  <c r="Z75" i="2"/>
  <c r="AD67" i="2"/>
  <c r="AN67" i="2"/>
  <c r="Q71" i="2"/>
  <c r="AV73" i="2"/>
  <c r="AI62" i="2"/>
  <c r="AX71" i="2"/>
  <c r="D91" i="2"/>
  <c r="D98" i="2"/>
  <c r="D102" i="2"/>
  <c r="B66" i="2"/>
  <c r="B69" i="2"/>
  <c r="BC74" i="2"/>
  <c r="AM74" i="2"/>
  <c r="R62" i="2"/>
  <c r="T64" i="2"/>
  <c r="T80" i="2"/>
  <c r="P70" i="2"/>
  <c r="AS71" i="2"/>
  <c r="AL70" i="2"/>
  <c r="AL63" i="2"/>
  <c r="BC73" i="2"/>
  <c r="AU64" i="2"/>
  <c r="AK69" i="2"/>
  <c r="AC78" i="2"/>
  <c r="E67" i="2"/>
  <c r="AK79" i="2"/>
  <c r="Q76" i="2"/>
  <c r="D99" i="2"/>
  <c r="U71" i="2"/>
  <c r="AC63" i="2"/>
  <c r="AV63" i="2"/>
  <c r="AV64" i="2"/>
  <c r="AJ80" i="2"/>
  <c r="T71" i="2"/>
  <c r="B96" i="2"/>
  <c r="V67" i="2"/>
  <c r="P64" i="2"/>
  <c r="AJ81" i="2"/>
  <c r="P67" i="2"/>
  <c r="AK65" i="2"/>
  <c r="D106" i="2"/>
  <c r="P77" i="2"/>
  <c r="S71" i="2"/>
  <c r="B75" i="2"/>
  <c r="U69" i="2"/>
  <c r="S63" i="2"/>
  <c r="Q80" i="2"/>
  <c r="R70" i="2"/>
  <c r="AJ70" i="2"/>
  <c r="AD80" i="2"/>
  <c r="AI78" i="2"/>
  <c r="S67" i="2"/>
  <c r="AP79" i="2"/>
  <c r="R66" i="2"/>
  <c r="V69" i="2"/>
  <c r="AA68" i="2"/>
  <c r="B95" i="2"/>
  <c r="AM75" i="2"/>
  <c r="D94" i="2"/>
  <c r="AV72" i="2"/>
  <c r="AU62" i="2"/>
  <c r="BC64" i="2"/>
  <c r="AX63" i="2"/>
  <c r="E80" i="2"/>
  <c r="AA80" i="2"/>
  <c r="AI76" i="2"/>
  <c r="Q73" i="2"/>
  <c r="U68" i="2"/>
  <c r="AA81" i="2"/>
  <c r="AX80" i="2"/>
  <c r="AK73" i="2"/>
  <c r="AS69" i="2"/>
  <c r="AU69" i="2"/>
  <c r="V63" i="2"/>
  <c r="AJ79" i="2"/>
  <c r="AC68" i="2"/>
  <c r="AK63" i="2"/>
  <c r="AJ66" i="2"/>
  <c r="AS75" i="2"/>
  <c r="AV80" i="2"/>
  <c r="R75" i="2"/>
  <c r="AN69" i="2"/>
  <c r="AL69" i="2"/>
  <c r="Z76" i="2"/>
  <c r="B104" i="2"/>
  <c r="AC81" i="2"/>
  <c r="AK80" i="2"/>
  <c r="AD74" i="2"/>
  <c r="AU78" i="2"/>
  <c r="AP69" i="2"/>
  <c r="AP74" i="2"/>
  <c r="D89" i="2"/>
  <c r="AB73" i="2"/>
  <c r="AP71" i="2"/>
  <c r="AN74" i="2"/>
  <c r="S73" i="2"/>
  <c r="AM63" i="2"/>
  <c r="AP76" i="2"/>
  <c r="AW71" i="2"/>
  <c r="AW67" i="2"/>
  <c r="AX70" i="2"/>
  <c r="AJ65" i="2"/>
  <c r="AE75" i="2"/>
  <c r="S79" i="2"/>
  <c r="V65" i="2"/>
  <c r="E66" i="2"/>
  <c r="AV69" i="2"/>
  <c r="AN78" i="2"/>
  <c r="AS76" i="2"/>
  <c r="S76" i="2"/>
  <c r="T74" i="2"/>
  <c r="E77" i="2"/>
  <c r="AW75" i="2"/>
  <c r="V77" i="2"/>
  <c r="AU68" i="2"/>
  <c r="S65" i="2"/>
  <c r="AC65" i="2"/>
  <c r="AE67" i="2"/>
  <c r="AI66" i="2"/>
  <c r="R78" i="2"/>
  <c r="B103" i="2"/>
  <c r="AV66" i="2"/>
  <c r="Z72" i="2"/>
  <c r="V78" i="2"/>
  <c r="R67" i="2"/>
  <c r="AM65" i="2"/>
  <c r="AE66" i="2"/>
  <c r="AE71" i="2"/>
  <c r="Z68" i="2"/>
  <c r="V72" i="2"/>
  <c r="AE65" i="2"/>
  <c r="U73" i="2"/>
  <c r="AD63" i="2"/>
  <c r="AU74" i="2"/>
  <c r="AS81" i="2"/>
  <c r="Q68" i="2"/>
  <c r="AN62" i="2"/>
  <c r="R72" i="2"/>
  <c r="AB78" i="2"/>
  <c r="AX81" i="2"/>
  <c r="AI63" i="2"/>
  <c r="AP63" i="2"/>
  <c r="AA63" i="2"/>
  <c r="Z67" i="2"/>
  <c r="AI79" i="2"/>
  <c r="P69" i="2"/>
  <c r="S70" i="2"/>
  <c r="T69" i="2"/>
  <c r="V81" i="2"/>
  <c r="AL74" i="2"/>
  <c r="B101" i="2"/>
  <c r="E70" i="2"/>
  <c r="B71" i="2"/>
  <c r="E65" i="2"/>
  <c r="AI64" i="2"/>
  <c r="AV81" i="2"/>
  <c r="AE62" i="2"/>
  <c r="AV71" i="2"/>
  <c r="S72" i="2"/>
  <c r="AN71" i="2"/>
  <c r="AP81" i="2"/>
  <c r="AV65" i="2"/>
  <c r="AI81" i="2"/>
  <c r="AV67" i="2"/>
  <c r="AU72" i="2"/>
  <c r="AV76" i="2"/>
  <c r="AM79" i="2"/>
  <c r="T77" i="2"/>
  <c r="AL76" i="2"/>
  <c r="B77" i="2"/>
  <c r="AE79" i="2"/>
  <c r="AB74" i="2"/>
  <c r="AV77" i="2"/>
  <c r="T72" i="2"/>
  <c r="AL64" i="2"/>
  <c r="AX78" i="2"/>
  <c r="AV78" i="2"/>
  <c r="P68" i="2"/>
  <c r="E72" i="2"/>
  <c r="V79" i="2"/>
  <c r="AB65" i="2"/>
  <c r="AM81" i="2"/>
  <c r="AX72" i="2"/>
  <c r="AX77" i="2"/>
  <c r="D103" i="2"/>
  <c r="AD62" i="2"/>
  <c r="BC79" i="2"/>
  <c r="U62" i="2"/>
  <c r="AS68" i="2"/>
  <c r="Q64" i="2"/>
  <c r="AA70" i="2"/>
  <c r="B78" i="2"/>
  <c r="BC70" i="2"/>
  <c r="AD81" i="2"/>
  <c r="S80" i="2"/>
  <c r="Z66" i="2"/>
  <c r="P74" i="2"/>
  <c r="AE76" i="2"/>
  <c r="AX62" i="2"/>
  <c r="AD68" i="2"/>
  <c r="Q74" i="2"/>
  <c r="AP68" i="2"/>
  <c r="AB64" i="2"/>
  <c r="AC74" i="2"/>
  <c r="B89" i="2"/>
  <c r="AJ73" i="2"/>
  <c r="BC77" i="2"/>
  <c r="U72" i="2"/>
  <c r="BC66" i="2"/>
  <c r="B73" i="2"/>
  <c r="AJ72" i="2"/>
  <c r="AJ76" i="2"/>
  <c r="AV70" i="2"/>
  <c r="AC77" i="2"/>
  <c r="AA67" i="2"/>
  <c r="BC81" i="2"/>
  <c r="R79" i="2"/>
  <c r="AM64" i="2"/>
  <c r="BC62" i="2"/>
  <c r="E63" i="2"/>
  <c r="BC76" i="2"/>
  <c r="AU73" i="2"/>
  <c r="AJ75" i="2"/>
  <c r="AB66" i="2"/>
  <c r="T73" i="2"/>
  <c r="Z80" i="2"/>
  <c r="AJ74" i="2"/>
  <c r="AK72" i="2"/>
  <c r="AC70" i="2"/>
  <c r="AL77" i="2"/>
  <c r="R64" i="2"/>
  <c r="AC67" i="2"/>
  <c r="V64" i="2"/>
  <c r="B105" i="2"/>
  <c r="AP80" i="2"/>
  <c r="R65" i="2"/>
  <c r="AU79" i="2"/>
  <c r="Q65" i="2"/>
  <c r="E81" i="2"/>
  <c r="S64" i="2"/>
  <c r="AE80" i="2"/>
  <c r="AK75" i="2"/>
  <c r="R71" i="2"/>
  <c r="AL68" i="2"/>
  <c r="AS65" i="2"/>
  <c r="U66" i="2"/>
  <c r="AD77" i="2"/>
  <c r="U80" i="2"/>
  <c r="AL62" i="2"/>
  <c r="AN70" i="2"/>
  <c r="AB80" i="2"/>
  <c r="AK67" i="2"/>
  <c r="AM70" i="2"/>
  <c r="AC64" i="2"/>
  <c r="Q75" i="2"/>
  <c r="V80" i="2"/>
  <c r="S75" i="2"/>
  <c r="AA77" i="2"/>
  <c r="V74" i="2"/>
  <c r="AI77" i="2"/>
  <c r="D97" i="2"/>
  <c r="AS66" i="2"/>
  <c r="AU66" i="2"/>
  <c r="B94" i="2"/>
  <c r="U74" i="2"/>
  <c r="AL80" i="2"/>
  <c r="S74" i="2"/>
  <c r="AD75" i="2"/>
  <c r="AS72" i="2"/>
  <c r="V70" i="2"/>
  <c r="AD65" i="2"/>
  <c r="S81" i="2"/>
  <c r="AS63" i="2"/>
  <c r="AW62" i="2"/>
  <c r="E73" i="2"/>
  <c r="Q63" i="2"/>
  <c r="E79" i="2"/>
  <c r="T81" i="2"/>
  <c r="AE73" i="2"/>
  <c r="AB79" i="2"/>
  <c r="E75" i="2"/>
  <c r="U67" i="2"/>
  <c r="U77" i="2"/>
  <c r="AL66" i="2"/>
  <c r="AP65" i="2"/>
  <c r="AD79" i="2"/>
  <c r="AP77" i="2"/>
  <c r="AC79" i="2"/>
  <c r="AM68" i="2"/>
  <c r="V68" i="2"/>
  <c r="AW63" i="2"/>
  <c r="AS74" i="2"/>
  <c r="B68" i="2"/>
  <c r="AD64" i="2"/>
  <c r="AI72" i="2"/>
  <c r="B88" i="2"/>
  <c r="R68" i="2"/>
  <c r="AW76" i="2"/>
  <c r="AA64" i="2"/>
  <c r="P78" i="2"/>
  <c r="AW79" i="2"/>
  <c r="AA73" i="2"/>
  <c r="P80" i="2"/>
  <c r="AL79" i="2"/>
  <c r="AE68" i="2"/>
  <c r="Z70" i="2"/>
  <c r="AX76" i="2"/>
  <c r="AX67" i="2"/>
  <c r="B90" i="2"/>
  <c r="AS77" i="2"/>
  <c r="AE64" i="2"/>
  <c r="AB70" i="2"/>
  <c r="AE81" i="2"/>
  <c r="B79" i="2"/>
  <c r="AC80" i="2"/>
  <c r="R81" i="2"/>
  <c r="T76" i="2"/>
  <c r="AM69" i="2"/>
  <c r="AN75" i="2"/>
  <c r="B74" i="2"/>
  <c r="AA76" i="2"/>
  <c r="AL65" i="2"/>
  <c r="AK62" i="2"/>
  <c r="T66" i="2"/>
  <c r="AP72" i="2"/>
  <c r="AX65" i="2"/>
  <c r="AP66" i="2"/>
  <c r="AK74" i="2"/>
  <c r="Z71" i="2"/>
  <c r="U63" i="2"/>
  <c r="AE69" i="2"/>
  <c r="AM72" i="2"/>
  <c r="AC72" i="2"/>
  <c r="S62" i="2"/>
  <c r="AM78" i="2"/>
  <c r="AK64" i="2"/>
  <c r="AE70" i="2"/>
  <c r="AK78" i="2"/>
  <c r="AJ67" i="2"/>
  <c r="U64" i="2"/>
  <c r="AA72" i="2"/>
  <c r="AV79" i="2"/>
  <c r="AI69" i="2"/>
  <c r="Q67" i="2"/>
  <c r="R74" i="2"/>
  <c r="AS80" i="2"/>
  <c r="D95" i="2"/>
  <c r="AU76" i="2"/>
  <c r="B102" i="2"/>
  <c r="R73" i="2"/>
  <c r="AU65" i="2"/>
  <c r="V73" i="2"/>
  <c r="S69" i="2"/>
  <c r="AE63" i="2"/>
  <c r="AW69" i="2"/>
  <c r="AA75" i="2"/>
  <c r="AP75" i="2"/>
  <c r="AD70" i="2"/>
  <c r="D100" i="2"/>
  <c r="P71" i="2"/>
  <c r="T65" i="2"/>
  <c r="AM62" i="2"/>
  <c r="B63" i="2"/>
  <c r="D93" i="2"/>
  <c r="AX74" i="2"/>
  <c r="B93" i="2"/>
  <c r="D90" i="2"/>
  <c r="AC71" i="2"/>
  <c r="B64" i="2"/>
  <c r="P79" i="2"/>
  <c r="V66" i="2"/>
  <c r="AA69" i="2"/>
  <c r="E71" i="2"/>
  <c r="AN63" i="2"/>
  <c r="AM77" i="2"/>
  <c r="U76" i="2"/>
  <c r="Z79" i="2"/>
  <c r="AB77" i="2"/>
  <c r="B62" i="2"/>
  <c r="AN76" i="2"/>
  <c r="T67" i="2"/>
  <c r="Q62" i="2"/>
  <c r="AP78" i="2"/>
  <c r="T63" i="2"/>
  <c r="AL71" i="2"/>
  <c r="AU63" i="2"/>
  <c r="AW64" i="2"/>
  <c r="AB67" i="2"/>
  <c r="AA78" i="2"/>
  <c r="Z69" i="2"/>
  <c r="AK70" i="2"/>
  <c r="AX75" i="2"/>
  <c r="T75" i="2"/>
  <c r="AW73" i="2"/>
  <c r="AI75" i="2"/>
  <c r="AN68" i="2"/>
  <c r="AJ62" i="2"/>
  <c r="AJ63" i="2"/>
  <c r="E62" i="2"/>
  <c r="AA65" i="2"/>
  <c r="P75" i="2"/>
  <c r="AD78" i="2"/>
  <c r="AD71" i="2"/>
  <c r="B72" i="2"/>
  <c r="AL73" i="2"/>
  <c r="AI73" i="2"/>
  <c r="AB76" i="2"/>
  <c r="AN65" i="2"/>
  <c r="Q69" i="2"/>
  <c r="AX73" i="2"/>
  <c r="Q72" i="2"/>
  <c r="AC76" i="2"/>
  <c r="E76" i="2"/>
  <c r="AI70" i="2"/>
  <c r="AD76" i="2"/>
  <c r="Z64" i="2"/>
  <c r="S68" i="2"/>
  <c r="AD66" i="2"/>
  <c r="BC80" i="2"/>
  <c r="Z63" i="2"/>
  <c r="BC65" i="2"/>
  <c r="AI68" i="2"/>
  <c r="D96" i="2"/>
  <c r="AL81" i="2"/>
  <c r="AW80" i="2"/>
  <c r="AK68" i="2"/>
  <c r="S66" i="2"/>
  <c r="T70" i="2"/>
  <c r="AK77" i="2"/>
  <c r="BF76" i="2" l="1"/>
  <c r="BF73" i="2"/>
  <c r="AH76" i="2"/>
  <c r="H76" i="2" s="1"/>
  <c r="Y79" i="2"/>
  <c r="G79" i="2" s="1"/>
  <c r="BF66" i="2"/>
  <c r="AB60" i="2"/>
  <c r="G88" i="2"/>
  <c r="T60" i="2"/>
  <c r="E52" i="2" s="1"/>
  <c r="AH74" i="2"/>
  <c r="H74" i="2" s="1"/>
  <c r="E98" i="2"/>
  <c r="AH72" i="2"/>
  <c r="BF69" i="2"/>
  <c r="F90" i="2"/>
  <c r="BG62" i="2"/>
  <c r="AO79" i="2"/>
  <c r="BG72" i="2"/>
  <c r="Y64" i="2"/>
  <c r="G64" i="2" s="1"/>
  <c r="AO70" i="2"/>
  <c r="BG79" i="2"/>
  <c r="J107" i="2"/>
  <c r="BF78" i="2"/>
  <c r="AO67" i="2"/>
  <c r="BG66" i="2"/>
  <c r="I99" i="2"/>
  <c r="Y66" i="2"/>
  <c r="G66" i="2" s="1"/>
  <c r="AO68" i="2"/>
  <c r="AH71" i="2"/>
  <c r="H71" i="2" s="1"/>
  <c r="BF74" i="2"/>
  <c r="AV60" i="2"/>
  <c r="H143" i="2" s="1"/>
  <c r="AO75" i="2"/>
  <c r="AH80" i="2"/>
  <c r="H80" i="2" s="1"/>
  <c r="Y68" i="2"/>
  <c r="G68" i="2" s="1"/>
  <c r="Y71" i="2"/>
  <c r="G71" i="2" s="1"/>
  <c r="AH73" i="2"/>
  <c r="E99" i="2"/>
  <c r="BG65" i="2"/>
  <c r="S60" i="2"/>
  <c r="E51" i="2" s="1"/>
  <c r="E107" i="2"/>
  <c r="AH81" i="2"/>
  <c r="AU60" i="2"/>
  <c r="E143" i="2" s="1"/>
  <c r="H99" i="2"/>
  <c r="Y77" i="2"/>
  <c r="G77" i="2" s="1"/>
  <c r="E90" i="2"/>
  <c r="AH64" i="2"/>
  <c r="AW60" i="2"/>
  <c r="E144" i="2" s="1"/>
  <c r="G98" i="2"/>
  <c r="BG80" i="2"/>
  <c r="BG74" i="2"/>
  <c r="AO74" i="2"/>
  <c r="AP60" i="2"/>
  <c r="E113" i="2" s="1"/>
  <c r="BF80" i="2"/>
  <c r="AO73" i="2"/>
  <c r="Y76" i="2"/>
  <c r="G76" i="2" s="1"/>
  <c r="Y74" i="2"/>
  <c r="G74" i="2" s="1"/>
  <c r="H98" i="2"/>
  <c r="J98" i="2"/>
  <c r="AH63" i="2"/>
  <c r="H63" i="2" s="1"/>
  <c r="BG68" i="2"/>
  <c r="BF71" i="2"/>
  <c r="J88" i="2"/>
  <c r="AE60" i="2"/>
  <c r="F99" i="2"/>
  <c r="AO69" i="2"/>
  <c r="BF70" i="2"/>
  <c r="AO63" i="2"/>
  <c r="BF67" i="2"/>
  <c r="H107" i="2"/>
  <c r="I93" i="2"/>
  <c r="Y70" i="2"/>
  <c r="G70" i="2" s="1"/>
  <c r="AO71" i="2"/>
  <c r="Y81" i="2"/>
  <c r="G81" i="2" s="1"/>
  <c r="AH65" i="2"/>
  <c r="E91" i="2"/>
  <c r="AH66" i="2"/>
  <c r="H66" i="2" s="1"/>
  <c r="BG70" i="2"/>
  <c r="U60" i="2"/>
  <c r="E53" i="2" s="1"/>
  <c r="AO72" i="2"/>
  <c r="J90" i="2"/>
  <c r="I107" i="2"/>
  <c r="I4" i="2"/>
  <c r="BF62" i="2"/>
  <c r="AX60" i="2"/>
  <c r="H144" i="2" s="1"/>
  <c r="H88" i="2"/>
  <c r="AC60" i="2"/>
  <c r="AJ60" i="2"/>
  <c r="BG76" i="2"/>
  <c r="AH69" i="2"/>
  <c r="H69" i="2" s="1"/>
  <c r="I90" i="2"/>
  <c r="AL60" i="2"/>
  <c r="AH78" i="2"/>
  <c r="H78" i="2" s="1"/>
  <c r="F107" i="2"/>
  <c r="Y75" i="2"/>
  <c r="G75" i="2" s="1"/>
  <c r="G90" i="2"/>
  <c r="BG73" i="2"/>
  <c r="AK60" i="2"/>
  <c r="BF63" i="2"/>
  <c r="Z60" i="2"/>
  <c r="AH62" i="2"/>
  <c r="E88" i="2"/>
  <c r="Y63" i="2"/>
  <c r="G63" i="2" s="1"/>
  <c r="P60" i="2"/>
  <c r="E48" i="2" s="1"/>
  <c r="G91" i="2"/>
  <c r="BG64" i="2"/>
  <c r="AO76" i="2"/>
  <c r="J91" i="2"/>
  <c r="I88" i="2"/>
  <c r="AD60" i="2"/>
  <c r="BF75" i="2"/>
  <c r="BG77" i="2"/>
  <c r="F98" i="2"/>
  <c r="AH75" i="2"/>
  <c r="H75" i="2" s="1"/>
  <c r="J75" i="2" s="1"/>
  <c r="Y80" i="2"/>
  <c r="G80" i="2" s="1"/>
  <c r="AO62" i="2"/>
  <c r="AI60" i="2"/>
  <c r="BF72" i="2"/>
  <c r="BF77" i="2"/>
  <c r="R60" i="2"/>
  <c r="E50" i="2" s="1"/>
  <c r="AH68" i="2"/>
  <c r="H68" i="2" s="1"/>
  <c r="E94" i="2"/>
  <c r="AO78" i="2"/>
  <c r="AO81" i="2"/>
  <c r="H91" i="2"/>
  <c r="G99" i="2"/>
  <c r="BF68" i="2"/>
  <c r="Y67" i="2"/>
  <c r="G67" i="2" s="1"/>
  <c r="AA60" i="2"/>
  <c r="F88" i="2"/>
  <c r="BF64" i="2"/>
  <c r="AM60" i="2"/>
  <c r="I91" i="2"/>
  <c r="G107" i="2"/>
  <c r="AO66" i="2"/>
  <c r="BG67" i="2"/>
  <c r="AO80" i="2"/>
  <c r="Q60" i="2"/>
  <c r="E49" i="2" s="1"/>
  <c r="Y62" i="2"/>
  <c r="Y65" i="2"/>
  <c r="G65" i="2" s="1"/>
  <c r="BG75" i="2"/>
  <c r="AH67" i="2"/>
  <c r="H67" i="2" s="1"/>
  <c r="Y78" i="2"/>
  <c r="G78" i="2" s="1"/>
  <c r="BF79" i="2"/>
  <c r="AS60" i="2"/>
  <c r="V60" i="2"/>
  <c r="E55" i="2" s="1"/>
  <c r="J55" i="2" s="1"/>
  <c r="BG63" i="2"/>
  <c r="Y73" i="2"/>
  <c r="G73" i="2" s="1"/>
  <c r="AO65" i="2"/>
  <c r="AO64" i="2"/>
  <c r="BG69" i="2"/>
  <c r="BG71" i="2"/>
  <c r="AH79" i="2"/>
  <c r="H79" i="2" s="1"/>
  <c r="J99" i="2"/>
  <c r="H90" i="2"/>
  <c r="AN60" i="2"/>
  <c r="BF81" i="2"/>
  <c r="BG81" i="2"/>
  <c r="Y72" i="2"/>
  <c r="G72" i="2" s="1"/>
  <c r="AO77" i="2"/>
  <c r="BF65" i="2"/>
  <c r="AH70" i="2"/>
  <c r="H70" i="2" s="1"/>
  <c r="I98" i="2"/>
  <c r="AH77" i="2"/>
  <c r="H77" i="2" s="1"/>
  <c r="BG78" i="2"/>
  <c r="F91" i="2"/>
  <c r="Y69" i="2"/>
  <c r="G69" i="2" s="1"/>
  <c r="G96" i="2"/>
  <c r="G94" i="2"/>
  <c r="E93" i="2"/>
  <c r="G93" i="2"/>
  <c r="F93" i="2"/>
  <c r="H93" i="2"/>
  <c r="K93" i="2"/>
  <c r="J106" i="2"/>
  <c r="H106" i="2"/>
  <c r="I101" i="2"/>
  <c r="F106" i="2"/>
  <c r="G106" i="2"/>
  <c r="J93" i="2"/>
  <c r="I80" i="2"/>
  <c r="E101" i="2"/>
  <c r="F101" i="2"/>
  <c r="H101" i="2"/>
  <c r="J101" i="2"/>
  <c r="G101" i="2"/>
  <c r="K101" i="2"/>
  <c r="H96" i="2"/>
  <c r="I70" i="2"/>
  <c r="J94" i="2"/>
  <c r="H94" i="2"/>
  <c r="F94" i="2"/>
  <c r="I106" i="2"/>
  <c r="E106" i="2"/>
  <c r="K106" i="2"/>
  <c r="I68" i="2"/>
  <c r="I94" i="2"/>
  <c r="I67" i="2"/>
  <c r="J96" i="2"/>
  <c r="E96" i="2"/>
  <c r="K96" i="2"/>
  <c r="F96" i="2"/>
  <c r="I96" i="2"/>
  <c r="I77" i="2"/>
  <c r="H103" i="2"/>
  <c r="I103" i="2"/>
  <c r="K103" i="2"/>
  <c r="E103" i="2"/>
  <c r="G103" i="2"/>
  <c r="J103" i="2"/>
  <c r="F103" i="2"/>
  <c r="G105" i="2"/>
  <c r="F105" i="2"/>
  <c r="I79" i="2"/>
  <c r="K105" i="2"/>
  <c r="H105" i="2"/>
  <c r="I105" i="2"/>
  <c r="J105" i="2"/>
  <c r="E105" i="2"/>
  <c r="E89" i="2"/>
  <c r="G89" i="2"/>
  <c r="I89" i="2"/>
  <c r="AC84" i="2"/>
  <c r="G51" i="2" s="1"/>
  <c r="K89" i="2"/>
  <c r="H89" i="2"/>
  <c r="J89" i="2"/>
  <c r="AA84" i="2"/>
  <c r="G49" i="2" s="1"/>
  <c r="AG84" i="2"/>
  <c r="Z84" i="2"/>
  <c r="G48" i="2" s="1"/>
  <c r="F89" i="2"/>
  <c r="AF84" i="2"/>
  <c r="I63" i="2"/>
  <c r="AD84" i="2"/>
  <c r="G52" i="2" s="1"/>
  <c r="AB84" i="2"/>
  <c r="G50" i="2" s="1"/>
  <c r="AE84" i="2"/>
  <c r="G53" i="2" s="1"/>
  <c r="H102" i="2"/>
  <c r="F102" i="2"/>
  <c r="J102" i="2"/>
  <c r="G102" i="2"/>
  <c r="I76" i="2"/>
  <c r="I102" i="2"/>
  <c r="E102" i="2"/>
  <c r="K102" i="2"/>
  <c r="J104" i="2"/>
  <c r="I78" i="2"/>
  <c r="F104" i="2"/>
  <c r="G104" i="2"/>
  <c r="H104" i="2"/>
  <c r="I104" i="2"/>
  <c r="E104" i="2"/>
  <c r="K104" i="2"/>
  <c r="J100" i="2"/>
  <c r="K100" i="2"/>
  <c r="G100" i="2"/>
  <c r="I100" i="2"/>
  <c r="I74" i="2"/>
  <c r="E100" i="2"/>
  <c r="H100" i="2"/>
  <c r="F100" i="2"/>
  <c r="H97" i="2"/>
  <c r="E97" i="2"/>
  <c r="J97" i="2"/>
  <c r="G97" i="2"/>
  <c r="K97" i="2"/>
  <c r="I71" i="2"/>
  <c r="F97" i="2"/>
  <c r="I97" i="2"/>
  <c r="E92" i="2"/>
  <c r="F92" i="2"/>
  <c r="G92" i="2"/>
  <c r="I92" i="2"/>
  <c r="I66" i="2"/>
  <c r="H92" i="2"/>
  <c r="J92" i="2"/>
  <c r="K92" i="2"/>
  <c r="I95" i="2"/>
  <c r="F95" i="2"/>
  <c r="J95" i="2"/>
  <c r="E95" i="2"/>
  <c r="K95" i="2"/>
  <c r="I69" i="2"/>
  <c r="G95" i="2"/>
  <c r="H95" i="2"/>
  <c r="J49" i="2" l="1"/>
  <c r="BA79" i="2"/>
  <c r="J78" i="2"/>
  <c r="K78" i="2" s="1"/>
  <c r="J51" i="2"/>
  <c r="J79" i="2"/>
  <c r="K79" i="2" s="1"/>
  <c r="BA78" i="2"/>
  <c r="J71" i="2"/>
  <c r="K71" i="2" s="1"/>
  <c r="BA71" i="2"/>
  <c r="J76" i="2"/>
  <c r="K76" i="2" s="1"/>
  <c r="BA68" i="2"/>
  <c r="J69" i="2"/>
  <c r="K69" i="2" s="1"/>
  <c r="J74" i="2"/>
  <c r="K74" i="2" s="1"/>
  <c r="J52" i="2"/>
  <c r="BA76" i="2"/>
  <c r="J50" i="2"/>
  <c r="BA70" i="2"/>
  <c r="J63" i="2"/>
  <c r="K63" i="2" s="1"/>
  <c r="J66" i="2"/>
  <c r="K66" i="2" s="1"/>
  <c r="BA80" i="2"/>
  <c r="BA77" i="2"/>
  <c r="BA66" i="2"/>
  <c r="J68" i="2"/>
  <c r="K68" i="2" s="1"/>
  <c r="BA74" i="2"/>
  <c r="BA63" i="2"/>
  <c r="E145" i="2"/>
  <c r="AH84" i="2"/>
  <c r="BA75" i="2"/>
  <c r="BA69" i="2"/>
  <c r="J77" i="2"/>
  <c r="K77" i="2" s="1"/>
  <c r="K75" i="2"/>
  <c r="J70" i="2"/>
  <c r="K70" i="2" s="1"/>
  <c r="BA67" i="2"/>
  <c r="G62" i="2"/>
  <c r="Y60" i="2"/>
  <c r="H65" i="2"/>
  <c r="J65" i="2" s="1"/>
  <c r="K65" i="2" s="1"/>
  <c r="BA65" i="2"/>
  <c r="H64" i="2"/>
  <c r="J64" i="2" s="1"/>
  <c r="K64" i="2" s="1"/>
  <c r="BA64" i="2"/>
  <c r="H81" i="2"/>
  <c r="J81" i="2" s="1"/>
  <c r="K81" i="2" s="1"/>
  <c r="BA81" i="2"/>
  <c r="H72" i="2"/>
  <c r="J72" i="2" s="1"/>
  <c r="K72" i="2" s="1"/>
  <c r="BA72" i="2"/>
  <c r="BA62" i="2"/>
  <c r="H62" i="2"/>
  <c r="H73" i="2"/>
  <c r="J73" i="2" s="1"/>
  <c r="K73" i="2" s="1"/>
  <c r="BA73" i="2"/>
  <c r="J67" i="2"/>
  <c r="K67" i="2" s="1"/>
  <c r="J80" i="2"/>
  <c r="K80" i="2" s="1"/>
  <c r="AH60" i="2"/>
  <c r="AO60" i="2"/>
  <c r="H145" i="2"/>
  <c r="G54" i="2"/>
  <c r="J54" i="2" s="1"/>
  <c r="H108" i="2"/>
  <c r="G108" i="2"/>
  <c r="F108" i="2"/>
  <c r="E108" i="2"/>
  <c r="K108" i="2"/>
  <c r="E114" i="2" s="1"/>
  <c r="G114" i="2" s="1"/>
  <c r="J48" i="2"/>
  <c r="J108" i="2"/>
  <c r="I108" i="2"/>
  <c r="BA60" i="2" l="1"/>
  <c r="J62" i="2"/>
  <c r="H82" i="2"/>
  <c r="G56" i="2"/>
  <c r="J56" i="2"/>
  <c r="E56" i="2" l="1"/>
  <c r="E110" i="2" s="1"/>
  <c r="K62" i="2"/>
  <c r="K82" i="2" s="1"/>
  <c r="J82" i="2"/>
  <c r="E111" i="2" l="1"/>
  <c r="E115" i="2"/>
  <c r="G115" i="2" s="1"/>
  <c r="E112" i="2"/>
  <c r="G82" i="2"/>
</calcChain>
</file>

<file path=xl/sharedStrings.xml><?xml version="1.0" encoding="utf-8"?>
<sst xmlns="http://schemas.openxmlformats.org/spreadsheetml/2006/main" count="4283" uniqueCount="385">
  <si>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</si>
  <si>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</si>
  <si>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</si>
  <si>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</si>
  <si>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</si>
  <si>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</si>
  <si>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</si>
  <si>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</si>
  <si>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</si>
  <si>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</si>
  <si>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</si>
  <si>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</si>
  <si>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</si>
  <si>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</si>
  <si>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</si>
  <si>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</si>
  <si>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</si>
  <si>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</si>
  <si>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</si>
  <si>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</si>
  <si>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</si>
  <si>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</si>
  <si>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</si>
  <si>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</si>
  <si>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</si>
  <si>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</si>
  <si>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</si>
  <si>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</si>
  <si>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</si>
  <si>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</si>
  <si>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</si>
  <si>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</si>
  <si>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</si>
  <si>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</si>
  <si>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</si>
  <si>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</si>
  <si>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</si>
  <si>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</si>
  <si>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</si>
  <si>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</si>
  <si>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</si>
  <si>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</si>
  <si>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</si>
  <si>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</si>
  <si>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Total personnel</t>
  </si>
  <si>
    <t>Fonctionnement (si le partenaire récupère la TVA, indiquer le coût hors TVA)</t>
  </si>
  <si>
    <t>Missions</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</si>
  <si>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</si>
  <si>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</si>
  <si>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</si>
  <si>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</si>
  <si>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</si>
  <si>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</si>
  <si>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</si>
  <si>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</si>
  <si>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</si>
  <si>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</si>
  <si>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</si>
  <si>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</si>
  <si>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 xml:space="preserve">Il s'agit du coût total de ces matériels. </t>
  </si>
  <si>
    <t>Durée du projet (en mois)</t>
  </si>
  <si>
    <t>Titre du projet</t>
  </si>
  <si>
    <t>Acronyme du projet</t>
  </si>
  <si>
    <t>Récapitulatif des aides demandées par partenaire et par catégorie</t>
  </si>
  <si>
    <t>2-1 Identification du partenaire</t>
  </si>
  <si>
    <t>Fiche d'identité du projet</t>
  </si>
  <si>
    <t>2-2 Demande financière</t>
  </si>
  <si>
    <t>2-2-2 Personnel</t>
  </si>
  <si>
    <t>Nb. p.mois</t>
  </si>
  <si>
    <t>2 - Onglets "Part1-Coord", "Part2", "Part3"…</t>
  </si>
  <si>
    <t>Autre établissement public à but non lucratif</t>
  </si>
  <si>
    <t>Autre établissement privé à but non lucratif</t>
  </si>
  <si>
    <t>2-2-1 Equipement</t>
  </si>
  <si>
    <t>1 - Onglet "VoletGeneral"</t>
  </si>
  <si>
    <t>% (taux)</t>
  </si>
  <si>
    <t>Nom complet de l'établissement coordinateur</t>
  </si>
  <si>
    <t>Personne habilitée à engager juridiquement l'établissement coordinateur</t>
  </si>
  <si>
    <t>Sollicités</t>
  </si>
  <si>
    <t>Récapitulatif des co-financements</t>
  </si>
  <si>
    <t>Fondation de recherche</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</si>
  <si>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</si>
  <si>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</si>
  <si>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</si>
  <si>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</si>
  <si>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</si>
  <si>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</si>
  <si>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</si>
  <si>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</si>
  <si>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</si>
  <si>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</si>
  <si>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</si>
  <si>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</si>
  <si>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</si>
  <si>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</si>
  <si>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</si>
  <si>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</si>
  <si>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</si>
  <si>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</si>
  <si>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</si>
  <si>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</si>
  <si>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</si>
  <si>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</si>
  <si>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</si>
  <si>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</si>
  <si>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</si>
  <si>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</si>
  <si>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</si>
  <si>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</si>
  <si>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</si>
  <si>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</si>
  <si>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</si>
  <si>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</si>
  <si>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</si>
  <si>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</si>
  <si>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</si>
  <si>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</si>
  <si>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</si>
  <si>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</si>
  <si>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</si>
  <si>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</si>
  <si>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</si>
  <si>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</si>
  <si>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</si>
  <si>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</si>
  <si>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</si>
  <si>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</si>
  <si>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</si>
  <si>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</si>
  <si>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</si>
  <si>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</si>
  <si>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</si>
  <si>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</si>
  <si>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</si>
  <si>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Case_prestationServiceExterne</t>
  </si>
  <si>
    <t>Case_frais_environnement</t>
  </si>
  <si>
    <t>cofi obtenus</t>
  </si>
  <si>
    <t>cofi sollicités</t>
  </si>
  <si>
    <t>Commentaire buget (si nécessaire) :</t>
  </si>
  <si>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</si>
  <si>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</si>
  <si>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</si>
  <si>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</si>
  <si>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</si>
  <si>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</si>
  <si>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</si>
  <si>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</si>
  <si>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</si>
  <si>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</si>
  <si>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</si>
  <si>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</si>
  <si>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</si>
  <si>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Correspondant du projet</t>
  </si>
  <si>
    <t>presta service externes</t>
  </si>
  <si>
    <t>Mail contact (in Notice)</t>
  </si>
  <si>
    <t xml:space="preserve">2-2-5 Frais d'environnement </t>
  </si>
  <si>
    <t>2-2-6 Coût complet, aide demandée</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</si>
  <si>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</si>
  <si>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</si>
  <si>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</si>
  <si>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</si>
  <si>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</si>
  <si>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</si>
  <si>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</si>
  <si>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</si>
  <si>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</si>
  <si>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</si>
  <si>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</si>
  <si>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</si>
  <si>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</si>
  <si>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</si>
  <si>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</si>
  <si>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(Eligible)</t>
  </si>
  <si>
    <t>taux frais généraux (%)</t>
  </si>
  <si>
    <t>cout tot</t>
  </si>
  <si>
    <t>demande</t>
  </si>
  <si>
    <t>cofiUE</t>
  </si>
  <si>
    <t>cofiNonUE</t>
  </si>
  <si>
    <t>aide statutaire</t>
  </si>
  <si>
    <t>aide presta service</t>
  </si>
  <si>
    <t>info</t>
  </si>
  <si>
    <t>Décharges d’enseignement</t>
  </si>
  <si>
    <t>Sigle de l’établissement</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</si>
  <si>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</si>
  <si>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</si>
  <si>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</si>
  <si>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</si>
  <si>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</si>
  <si>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</si>
  <si>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</si>
  <si>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</si>
  <si>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</si>
  <si>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</si>
  <si>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</si>
  <si>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</si>
  <si>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</si>
  <si>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</si>
  <si>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</si>
  <si>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</si>
  <si>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</si>
  <si>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</si>
  <si>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</si>
  <si>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</si>
  <si>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</si>
  <si>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</si>
  <si>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</si>
  <si>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</si>
  <si>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</si>
  <si>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</si>
  <si>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</si>
  <si>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</si>
  <si>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</si>
  <si>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Récapitulatif des autres établissements déclarant des personnels fonctionnaires sur la fiche d’un partenaire</t>
  </si>
  <si>
    <t>Partenaire</t>
  </si>
  <si>
    <t xml:space="preserve">Aide totale demandée pour des personnels fonctionnaires : </t>
  </si>
  <si>
    <t>Total demande fonctionnaire  (€)</t>
  </si>
  <si>
    <t>Autres établissements déclarant des personnels fonctionnaires sur la fiche de ce partenaire</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</si>
  <si>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</si>
  <si>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</si>
  <si>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</si>
  <si>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Engagement de l'établissement partenaire</t>
  </si>
  <si>
    <t>lignes à garder</t>
  </si>
  <si>
    <t>xxxx</t>
  </si>
  <si>
    <t>ligne titre</t>
  </si>
  <si>
    <t>typePart</t>
  </si>
  <si>
    <t>nomPart</t>
  </si>
  <si>
    <t>Signature &amp; Cachet</t>
  </si>
  <si>
    <t xml:space="preserve">Les dépenses d’équipements (achat matériels et immatériels) en lien direct avec le projet sont éligibles. </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</si>
  <si>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</si>
  <si>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</si>
  <si>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</si>
  <si>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</si>
  <si>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Prénom, nom, fonction de la personne habilitée puis Signature et cachet :</t>
  </si>
  <si>
    <t>max RH fonctionnaires (%)</t>
  </si>
  <si>
    <t>Total apport fonctionnairs  (€)</t>
  </si>
  <si>
    <t>Total aide des partenaires principaux de chacune des fiches</t>
  </si>
  <si>
    <t>Total apport des partenaires principaux de chacune des fiches</t>
  </si>
  <si>
    <t>apport statutaire</t>
  </si>
  <si>
    <t>Demande financière ANR du projet</t>
  </si>
  <si>
    <t>Prestations de service externes</t>
  </si>
  <si>
    <t>Seuil d'immobilisation (€)</t>
  </si>
  <si>
    <t>Personnel avec demande de financement</t>
  </si>
  <si>
    <t>Personnel sans demande de financement</t>
  </si>
  <si>
    <t>Total dépenses de fonctionnement</t>
  </si>
  <si>
    <t>Doctorants</t>
  </si>
  <si>
    <t>Equipement (coût unitaire HT - si le partenaire récupère la TVA, indiquer le coût hors TVA)</t>
  </si>
  <si>
    <t>Case_frais_generaux</t>
  </si>
  <si>
    <t>aide personnels fonctionnaire</t>
  </si>
  <si>
    <t>apport pers fonct SANS demande</t>
  </si>
  <si>
    <t>apport pers fonct AVEC demande</t>
  </si>
  <si>
    <t>Case_pers_fonct_avec</t>
  </si>
  <si>
    <t>Case_pers_fonct_sans</t>
  </si>
  <si>
    <t>colonne pour vérif ci-dessus</t>
  </si>
  <si>
    <t>attention : ne peut pas être rajouté facilement à la main</t>
  </si>
  <si>
    <t>Primes</t>
  </si>
  <si>
    <t>Heures complémentaires</t>
  </si>
  <si>
    <t>Décharges</t>
  </si>
  <si>
    <t>taux nominal</t>
  </si>
  <si>
    <t>taux d’aide</t>
  </si>
  <si>
    <t>cout marginal</t>
  </si>
  <si>
    <t xml:space="preserve">Association à but non lucratif avec activité de recherche </t>
  </si>
  <si>
    <t>Collectivités territoriales</t>
  </si>
  <si>
    <t>Prise en compte des couts :</t>
  </si>
  <si>
    <t>Taux maximum d’aide :</t>
  </si>
  <si>
    <t>Taux d’aide demandé :</t>
  </si>
  <si>
    <t>Taux d’aide retenu :</t>
  </si>
  <si>
    <t>eligible à l’aide :</t>
  </si>
  <si>
    <t>éligible au cout marginal :</t>
  </si>
  <si>
    <t>Prise en compte des couts</t>
  </si>
  <si>
    <t>décharges possible :</t>
  </si>
  <si>
    <t>taux d’aide lié à la struture du part :</t>
  </si>
  <si>
    <t>taux d’aide lié à la catégorie de recherche :</t>
  </si>
  <si>
    <t>taux d’aide applicable :</t>
  </si>
  <si>
    <t>Régle de couleur des cases :</t>
  </si>
  <si>
    <t>nom de la zone</t>
  </si>
  <si>
    <t>Booléen</t>
  </si>
  <si>
    <t>description</t>
  </si>
  <si>
    <t>rouge _si_cout_complet</t>
  </si>
  <si>
    <t>éligible ET non(cout marg)</t>
  </si>
  <si>
    <t>Facteur multiplicatif catégorie RGEC</t>
  </si>
  <si>
    <t>taux</t>
  </si>
  <si>
    <t>NA</t>
  </si>
  <si>
    <t>max frais struc «personnel»</t>
  </si>
  <si>
    <t>max frais struc hors (pers, FI)</t>
  </si>
  <si>
    <t>calcul condition validité frais gestion :</t>
  </si>
  <si>
    <t>(Eligible ET cout marginal ET inf au max)</t>
  </si>
  <si>
    <t>calcul condition validité FS «pers» :</t>
  </si>
  <si>
    <t>(Eligible ET cout complet ET inf au max)</t>
  </si>
  <si>
    <t>calcul condition validité FS hors pers et FI :</t>
  </si>
  <si>
    <t>Assiette totale de l’aide :</t>
  </si>
  <si>
    <t>Aide demandée :</t>
  </si>
  <si>
    <t>Apport complétant l’assiette de l’aide :</t>
  </si>
  <si>
    <t xml:space="preserve">L'apport total correspond à la somme des apports hors assiette de l’aide (colonne I) et du reliquat après application du taux d'aide à l’assiette de l’aide. </t>
  </si>
  <si>
    <t>Apport total :</t>
  </si>
  <si>
    <t>Coût complet total :</t>
  </si>
  <si>
    <t>rouge_si_cout_marginal</t>
  </si>
  <si>
    <t>cout marginal OU non eligible</t>
  </si>
  <si>
    <t>rouge_si_inneligible</t>
  </si>
  <si>
    <t>Etab Fonctionnaire</t>
  </si>
  <si>
    <t>Pour les partenaires à « cout complet » (en principe les entreprises et EPIC), la colonne « cout total » reprend l’ensemble des dépenses affectées au projet. La colonne « assiette de l’aide » comprend l’ensemble des dépenses éligibles que le partenaire souhaite déclarer. L’aide demandée est calculée par multiplication de l’assiette de l’aide par un taux d’aide demandé qui ne peut être supérieur au taux maximum prévu par la réglementation européenne. Ce taux maximum est automatiquement indiqué et varie selon le type de partenaire.</t>
  </si>
  <si>
    <t xml:space="preserve">
Pour les partenaires à cout complets, les apports totaux sont donc constitués des dépenses n’entrant pas dans l’assiette de l’aide ainsi que du différentiel entre l’assiette de l’aide et l’aide demandée.</t>
  </si>
  <si>
    <t>Entreprise</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</si>
  <si>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t>
    </r>
  </si>
  <si>
    <t>Part3</t>
  </si>
  <si>
    <t>Part4</t>
  </si>
  <si>
    <t>Part5</t>
  </si>
  <si>
    <t>Part6</t>
  </si>
  <si>
    <t>Part7</t>
  </si>
  <si>
    <t>Part8</t>
  </si>
  <si>
    <t>Part9</t>
  </si>
  <si>
    <t>Part10</t>
  </si>
  <si>
    <t>Part11</t>
  </si>
  <si>
    <t>Part12</t>
  </si>
  <si>
    <t>Part13</t>
  </si>
  <si>
    <t>Part14</t>
  </si>
  <si>
    <t>Part15</t>
  </si>
  <si>
    <t>Part16</t>
  </si>
  <si>
    <t>Part17</t>
  </si>
  <si>
    <t>Part18</t>
  </si>
  <si>
    <t>Part19</t>
  </si>
  <si>
    <t>Part20</t>
  </si>
  <si>
    <t>Veuillez renseigner le seuil d'immobilisation avant de renseigner le coût total et l'aide demandée</t>
  </si>
  <si>
    <t>Assiette de l’aide</t>
  </si>
  <si>
    <t>Taux d'aide</t>
  </si>
  <si>
    <t>Apport total</t>
  </si>
  <si>
    <t>Case_base_calcul</t>
  </si>
  <si>
    <t>base de calcul</t>
  </si>
  <si>
    <t>case_Taux_d_aide_retenu</t>
  </si>
  <si>
    <t>Calcul du total d’aide hors frais généraux</t>
  </si>
  <si>
    <t>Total aide demandée</t>
  </si>
  <si>
    <t>Frais struc pers</t>
  </si>
  <si>
    <t>Frais struc autre</t>
  </si>
  <si>
    <t>Frais structure</t>
  </si>
  <si>
    <t>Case_Frais_de_struc_pers</t>
  </si>
  <si>
    <t>Case_Frais_de_struc_autre</t>
  </si>
  <si>
    <t xml:space="preserve">* hors frais généraux </t>
  </si>
  <si>
    <t>Coût moyen</t>
  </si>
  <si>
    <t>Personnel de recherche - Fonctionnaires (voir Notice)</t>
  </si>
  <si>
    <t>Personnel de recherche - Non fonctionnaires (CDI/CDD)</t>
  </si>
  <si>
    <t>Post-doctorants</t>
  </si>
  <si>
    <t>Autres (personnel support, stagiaires, vacations, etc.)</t>
  </si>
  <si>
    <t xml:space="preserve">Personnel de recherche - Fonctionnaires </t>
  </si>
  <si>
    <t>Enseignants-chercheurs et chercheurs</t>
  </si>
  <si>
    <t>Ingénieurs et techniciens</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</si>
  <si>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t>
  </si>
  <si>
    <t>Total général des demandes d’aide 
du personnel fonctionnaire de recherche</t>
  </si>
  <si>
    <t>Total général des apports 
du personnel fonctionnaire de recherche</t>
  </si>
  <si>
    <t>Total hors frais généraux ou frais de structure</t>
  </si>
  <si>
    <t>Apports et contributions totaux :</t>
  </si>
  <si>
    <t>Apports complétant l’assiette de l’aide :</t>
  </si>
  <si>
    <t>France 2030 - Agence Nationale de la Recherche
Document administratif et financier</t>
  </si>
  <si>
    <t>Frais de structure</t>
  </si>
  <si>
    <t>Le tableau ci-contre récapitule les établissements employeurs pour lesquels les demandes et les apports de personnel fonctionnaire sont faites via la fiche d’un autre établissement gestionnaire (au sens des délégations de gestion entre tutelles d’une UMR). 
Le rapprochement des établissements est fait à l’aide des numéros SIRET. Ceux-ci doivent être remplis avec soin.</t>
  </si>
  <si>
    <r>
      <t>Chaque signataire, ayant le pouvoir d'engager juridiquement l'établissement ci-dessus, ou l’un des partenaires détaillés ci-dessous, 
déclare :</t>
    </r>
    <r>
      <rPr>
        <sz val="8"/>
        <color rgb="FF000000"/>
        <rFont val="Calibri"/>
        <family val="2"/>
      </rPr>
      <t xml:space="preserve">
</t>
    </r>
    <r>
      <rPr>
        <sz val="11"/>
        <color rgb="FF000000"/>
        <rFont val="Calibri"/>
        <family val="2"/>
      </rPr>
      <t xml:space="preserve"> - avoir pris connaissance du dossier complet de dépôt (document scientifique, y compris son annexe, et document administratif et financier) tel que déposé sur le site de l’ANR et du règlement relatif aux modalités d'attribution des aides au titre de l’action ;
 - m'engager à négocier et signer, lorsqu’il est exigé, un accord de consortium (ou équivalent), et mettre en œuvre tous les moyens nécessaires pour finaliser ce document dans les conditions et délais prévus par le règlement relatif aux modalités d'attribution des aides précité ;
 - m'engager à mettre en œuvre tous les moyens nécessaires à la réalisation du projet tels que décrits dans le dossier de dépôt, dans les conditions prévues par le règlement relatif aux modalités d'attribution des aides précité ;
 - m'engager à respecter les engagements financiers tels que détaillés dans le document administratif et financier du dossier déposé ;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
 - souscrire aux obligations qui découlent du financement du projet par l’ANR, notamment à des fins d'évaluation globale de l'action.</t>
    </r>
  </si>
  <si>
    <t>Établissement
(Nom complet et forme juridique)</t>
  </si>
  <si>
    <t>Prénom, nom et fonction de la personne habilitée
puis Signature et cachet</t>
  </si>
  <si>
    <t>Petite entreprise</t>
  </si>
  <si>
    <t>Moyenne entreprise</t>
  </si>
  <si>
    <t>Grande entreprise</t>
  </si>
  <si>
    <t>Cofinancements européens</t>
  </si>
  <si>
    <r>
      <t xml:space="preserve">Renseigner le </t>
    </r>
    <r>
      <rPr>
        <b/>
        <sz val="10"/>
        <rFont val="Calibri"/>
        <family val="2"/>
        <scheme val="minor"/>
      </rPr>
      <t>coût total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type de poste </t>
    </r>
    <r>
      <rPr>
        <sz val="10"/>
        <color rgb="FF000000"/>
        <rFont val="Calibri"/>
        <family val="2"/>
        <scheme val="minor"/>
      </rPr>
      <t>(une personne à temps plein pendant un an = 12 personnes.mois). Le coût moyen sur la totalité de la durée est calculé automatiquement. Renseigner ensuite le montant demandé à l'ANR dans la colonne "Aide demandée".  La différence constituera les apports du partenaire.</t>
    </r>
  </si>
  <si>
    <t>Les partenaires à cout complet peuvent déclarer des frais de structure dans la limite de 68% des frais de personnels et de 7% du total hors personnel et facturation interne.</t>
  </si>
  <si>
    <t>** hors frais d'environnement</t>
  </si>
  <si>
    <t>Aide demandée / Coût total**</t>
  </si>
  <si>
    <t>Chaque signataire, ayant le pouvoir d'engager juridiquement l'établissement ci-dessus, ou l’un des partenaires détaillés ci-dessous, 
déclare :
 - avoir pris connaissance du dossier complet de dépôt (document scientifique, y compris son annexe, et document administratif et financier) tel que déposé sur le site de l’ANR et du règlement relatif aux modalités d'attribution des aides au titre de l’action ;
- s'engager à négocier et signer, lorsqu’il est exigé, un accord de consortium (ou équivalent), et mettre en œuvre tous les moyens nécessaires pour finaliser ce document dans les conditions et délais prévus par le règlement relatif aux modalités d'attribution des aides précité ; 
 - s'engager à mettre en œuvre tous les moyens nécessaires à la réalisation du projet tels que décrits dans le dossier de dépôt, dans les conditions prévues par le règlement relatif aux modalités d'attribution des aides précité ;
 - s'engager à respecter les engagements financiers tels que détaillés dans le document administratif et financier du dossier déposé ;
 - s’engager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
 - souscrire aux obligations qui découlent du financement du projet par l’ANR, notamment à des fins d'évaluation globale de l'action.</t>
  </si>
  <si>
    <t>Ce tableau doit être rempli par les établissements employeurs de personnels fonctionnaires inclus dans les personnels déclarés ci-dessus, dans le cadre des accords de tutelle gestionnaires des unités auxquelles ils sont rattachés.
L’établissement employeur ne peut alors faire ni apport (autre que du personnel fonctionnaire), ni autre dépense.
L'établissement doit remplir une fiche complète (un onglet de cet Excel) s’il demande de l’aide sur d’autres postes de dépenses ou fait des apports au projet. 
(* Gestionnaire s’entend ici au sens des délégations de gestion entre tutelles d’une UMR, et non au sens d’établissement gestionnaire comme défini dans le règlement financier de l'action)</t>
  </si>
  <si>
    <t>L'apport total correspond à la somme :
- des apports hors assiette de l’aide (colonne I);
- du reliquat après application du taux d'aide à l’assiette de l’aide.</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</si>
  <si>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porteur doit être identifié comme le partenaire n°1 (Part1-Coord).</t>
  </si>
  <si>
    <t>Chaque établissement employeur du personnel fonctionnaire doit choisir :
• Soit de remplir une fiche complète (un onglet de cet Excel) s’il demande de l’aide sur d’autres postes de dépense et fait des apports au projet. 
• Soit de remplir le tableau "Autres établissements déclarant des personnels fonctionnaires" à la fin des fiches complètes des établissements gestionnaires* des unités auxquelles sont rattachés ses personnels. L’établissement employeur ne peut alors faire ni apport (autre que du personnel fonctionnaire), ni autre dépense.
Dans les deux cas, l’établissement sera pleinement partenaire du projet et devra notamment signer l'onglet et participer à l’accord de consortium, lorsqu'il est éxigé, comme défini dans le règlement financier.
(* Gestionnaire s’entend ici au sens des délégations de gestion entre tutelles d’une UMR, et non au sens d’établissement gestionnaire comme défini dans le règlement financier)</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</si>
  <si>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</si>
  <si>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EPIC</t>
  </si>
  <si>
    <t>Pour les partenaires éligibles à l'aide, la colonne "Coût total" reprend l’ensemble des dépenses affectées au projet. Les montants demandés sont à inscrire dans la colonne "Assiette de l’aide" qui sera intégralement demandée (ie. taux d’aide à 100% de l’assiette de l’aide).</t>
  </si>
  <si>
    <t xml:space="preserve">
Les entreprises partenaires doivent présenter des apports mais ne sont pas bénéficiaires de l'aide.</t>
  </si>
  <si>
    <t>2-2-4 Frais généraux</t>
  </si>
  <si>
    <t xml:space="preserve">Indiquer le montant total des dépenses dans la colonne "Coût total", et le cas échéant le nombre de personnes.mois, et les montants demandés au titre de l'aide dans la colonne "Aide demandée". Pour les dépenses de personnel, le coût moyen est calculé automatiquement.
La différence entre le coût total et l'aide demandée constituera les apports du partenaire pour l'ensemble des natures de dépenses. Nous vous rappelons que les apports doivent être autres que des subventions France 2030/PIA. </t>
  </si>
  <si>
    <t>Identification de l'établissement coordinateur</t>
  </si>
  <si>
    <t>ppr-antibioresistance-AAP@agencerecherche.fr</t>
  </si>
  <si>
    <t>PPR "Antibioresistance, Comprendre, Innover, Agir"</t>
  </si>
  <si>
    <t xml:space="preserve">Sont considérées comme dépenses d’équipement les achats matériels ou immatériels immobilisés dans la comptabilité de chacun des Partenaires du Projet. La classification "Dépenses d’équipement"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 </t>
  </si>
  <si>
    <t>Les dépenses d’équipements doivent rester inférieures ou égales à 30 % du coût total entrant dans l’assiette de l’aide, sauf dérogation accordée par l’ANR sur demande motivée de l’Etablissement coordinateur.</t>
  </si>
  <si>
    <t>Les dépenses liées à l’installation des équipements (adaptation de l’environnement d’accueil, installation électrique, climatisation, renforcement du sol, modification des cloisons) sont éligibles. Les dépenses liées à la construction de bâtiment ne sont pas éligibles.</t>
  </si>
  <si>
    <t>Les bénéficiaires des aides sont des établissements d’enseignement supérieur (public ou privé à but non lucratif), des écoles, des organismes de recherche et des groupements d’établissements dotés de la personnalité morale,  de droit français, y compris ceux implantés à l’étranger. Les établissements d’enseignement supérieur et recherche à but lucratif et les entreprises  pourront avoir le statut d’Etablissement partenaire dans les projets mais ne bénéficieront pas de financement au titre de cette participation.
Les aides sont versées par l’ANR à l’Etablissement coordinateur.</t>
  </si>
  <si>
    <t>Aide demandée Équipements / Aide demandée totale* (max 30% sauf dérogation)</t>
  </si>
  <si>
    <t>Aide demandée Prestations de services / Aide demandée totale* (max 30% sauf dérogation)</t>
  </si>
  <si>
    <t xml:space="preserve">Les dépenses de personnel permanent, y compris fonctionnaire, et non permanent prises en compte dans l’assiette ne concernent que la quotité de travail de ces personnels qui est directement affectée au projet. 
La rémunération principale et les dépenses effectuées au titre des charges sociales afférentes et taxes sur les salaires, et des prestations sociales obligatoires et prestations de restauration collective sont exclues de l’assiette pour les personnels fonctionnaires. 
Les primes et heures complémentaires sont éligibles pour l’ensemble des personnels impliqués dans les projets.
Les quotes-parts de personnels relevant de fonctions supports sont admises. 
</t>
  </si>
  <si>
    <t xml:space="preserve">
Les montants sont à renseigner hors taxes (HT) augmentés éventuellement de la TVA non récupérable. 
Les coûts d’infrastructures ou plateformes nécessaires au projet, sont établis sur une base proposée par l’établissement opérateur de la plateforme et qui tient compte du taux temporel d’utilisation des différentes composantes de la plateforme. Si le projet est financé, cette base doit être validée par l’ANR, auditée par un tiers – par exemple –les commissaires aux comptes de l’établissement et doit reposer sur une comptabilité analytique. Les couts ainsi établis sont transmis à l’ANR par l’établissement porteur. L’ANR peut réaliser ou faire réaliser un ou des audits complémentaires ;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Les prestations relatives au fonctionnement doivent rester inférieures ou égales à 30 % du coût total entrant dans l’assiette de l’aide, sauf dérogation accordée par l’ANR sur demande motivée de l’Etablissement coordinateur.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</si>
</sst>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s>
  <fonts count="85"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i/>
      <sz val="11"/>
      <color rgb="FF000000"/>
      <name val="Calibri"/>
      <family val="2"/>
    </font>
    <font>
      <b/>
      <i/>
      <sz val="12"/>
      <name val="Calibri"/>
      <family val="2"/>
      <scheme val="minor"/>
    </font>
    <font>
      <b/>
      <i/>
      <sz val="10"/>
      <color rgb="FF000000"/>
      <name val="Calibri"/>
      <family val="2"/>
    </font>
    <font>
      <b/>
      <sz val="12"/>
      <color theme="0"/>
      <name val="Calibri"/>
      <family val="2"/>
    </font>
    <font>
      <b/>
      <sz val="11"/>
      <color rgb="FF7030A0"/>
      <name val="Calibri"/>
      <family val="2"/>
    </font>
    <font>
      <b/>
      <sz val="14"/>
      <color rgb="FF7030A0"/>
      <name val="Calibri"/>
      <family val="2"/>
    </font>
    <font>
      <b/>
      <sz val="12"/>
      <color rgb="FF000091"/>
      <name val="Calibri"/>
      <family val="2"/>
      <scheme val="minor"/>
    </font>
    <font>
      <b/>
      <sz val="10"/>
      <color rgb="FF000091"/>
      <name val="Calibri"/>
      <family val="2"/>
      <scheme val="minor"/>
    </font>
    <font>
      <sz val="11"/>
      <color rgb="FF000000"/>
      <name val="Calibri"/>
      <family val="2"/>
    </font>
    <font>
      <b/>
      <sz val="11"/>
      <color rgb="FFFF0000"/>
      <name val="Calibri"/>
      <family val="2"/>
    </font>
    <font>
      <b/>
      <sz val="9"/>
      <color rgb="FFFF0000"/>
      <name val="Calibri"/>
      <family val="2"/>
    </font>
    <font>
      <b/>
      <sz val="9"/>
      <color theme="0"/>
      <name val="Calibri"/>
      <family val="2"/>
    </font>
  </fonts>
  <fills count="2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rgb="FFE1FFE1"/>
      </patternFill>
    </fill>
    <fill>
      <patternFill patternType="solid">
        <fgColor rgb="FFFFC000"/>
        <bgColor indexed="64"/>
      </patternFill>
    </fill>
    <fill>
      <patternFill patternType="solid">
        <fgColor theme="8" tint="0.39997558519241921"/>
        <bgColor indexed="64"/>
      </patternFill>
    </fill>
    <fill>
      <patternFill patternType="solid">
        <fgColor theme="5" tint="0.39997558519241921"/>
        <bgColor indexed="64"/>
      </patternFill>
    </fill>
  </fills>
  <borders count="241">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right/>
      <top style="thin">
        <color indexed="64"/>
      </top>
      <bottom/>
      <diagonal/>
    </border>
    <border>
      <left style="double">
        <color rgb="FF008000"/>
      </left>
      <right/>
      <top style="thin">
        <color rgb="FF000000"/>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right style="double">
        <color rgb="FF7030A0"/>
      </right>
      <top style="double">
        <color rgb="FF7030A0"/>
      </top>
      <bottom/>
      <diagonal/>
    </border>
    <border>
      <left style="thin">
        <color theme="0"/>
      </left>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rgb="FF000000"/>
      </left>
      <right style="thin">
        <color rgb="FF000000"/>
      </right>
      <top style="double">
        <color rgb="FF008000"/>
      </top>
      <bottom style="thin">
        <color indexed="64"/>
      </bottom>
      <diagonal/>
    </border>
    <border>
      <left style="thin">
        <color auto="1"/>
      </left>
      <right style="thin">
        <color auto="1"/>
      </right>
      <top style="thin">
        <color auto="1"/>
      </top>
      <bottom style="double">
        <color rgb="FF008000"/>
      </bottom>
      <diagonal/>
    </border>
    <border>
      <left/>
      <right style="double">
        <color rgb="FF008000"/>
      </right>
      <top style="thin">
        <color rgb="FF000000"/>
      </top>
      <bottom style="double">
        <color rgb="FF008000"/>
      </bottom>
      <diagonal/>
    </border>
    <border>
      <left/>
      <right style="thin">
        <color rgb="FF000000"/>
      </right>
      <top style="double">
        <color rgb="FF008000"/>
      </top>
      <bottom style="thin">
        <color indexed="64"/>
      </bottom>
      <diagonal/>
    </border>
    <border>
      <left style="thin">
        <color indexed="64"/>
      </left>
      <right style="double">
        <color rgb="FF008000"/>
      </right>
      <top style="thin">
        <color rgb="FF000000"/>
      </top>
      <bottom style="thin">
        <color rgb="FF000000"/>
      </bottom>
      <diagonal/>
    </border>
    <border>
      <left style="thin">
        <color indexed="64"/>
      </left>
      <right style="double">
        <color rgb="FF008000"/>
      </right>
      <top style="thin">
        <color rgb="FF000000"/>
      </top>
      <bottom style="double">
        <color rgb="FF008000"/>
      </bottom>
      <diagonal/>
    </border>
    <border>
      <left style="thin">
        <color indexed="64"/>
      </left>
      <right/>
      <top/>
      <bottom style="double">
        <color rgb="FF008000"/>
      </bottom>
      <diagonal/>
    </border>
    <border>
      <left style="double">
        <color rgb="FF008000"/>
      </left>
      <right/>
      <top/>
      <bottom style="thin">
        <color indexed="64"/>
      </bottom>
      <diagonal/>
    </border>
    <border>
      <left/>
      <right style="thin">
        <color indexed="64"/>
      </right>
      <top style="double">
        <color rgb="FF008000"/>
      </top>
      <bottom style="thin">
        <color indexed="64"/>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double">
        <color rgb="FF008000"/>
      </right>
      <top style="thin">
        <color rgb="FF000000"/>
      </top>
      <bottom style="thin">
        <color rgb="FF000000"/>
      </bottom>
      <diagonal style="thin">
        <color rgb="FF000000"/>
      </diagonal>
    </border>
    <border>
      <left/>
      <right style="thin">
        <color rgb="FF000000"/>
      </right>
      <top style="thin">
        <color rgb="FF000000"/>
      </top>
      <bottom/>
      <diagonal/>
    </border>
    <border>
      <left/>
      <right style="thin">
        <color rgb="FF000000"/>
      </right>
      <top style="double">
        <color rgb="FF008000"/>
      </top>
      <bottom style="double">
        <color rgb="FF008000"/>
      </bottom>
      <diagonal/>
    </border>
    <border>
      <left style="thin">
        <color rgb="FF008000"/>
      </left>
      <right/>
      <top style="thin">
        <color rgb="FF008000"/>
      </top>
      <bottom style="thin">
        <color rgb="FF008000"/>
      </bottom>
      <diagonal/>
    </border>
    <border>
      <left style="thin">
        <color rgb="FF008000"/>
      </left>
      <right/>
      <top style="medium">
        <color rgb="FF7030A0"/>
      </top>
      <bottom style="thin">
        <color rgb="FF008000"/>
      </bottom>
      <diagonal/>
    </border>
    <border>
      <left style="thin">
        <color rgb="FF000000"/>
      </left>
      <right/>
      <top style="double">
        <color rgb="FF008000"/>
      </top>
      <bottom style="thin">
        <color rgb="FF000000"/>
      </bottom>
      <diagonal/>
    </border>
    <border>
      <left/>
      <right style="thin">
        <color rgb="FF008000"/>
      </right>
      <top style="thin">
        <color rgb="FF000000"/>
      </top>
      <bottom style="thin">
        <color rgb="FF000000"/>
      </bottom>
      <diagonal/>
    </border>
    <border>
      <left style="double">
        <color rgb="FF008000"/>
      </left>
      <right/>
      <top style="double">
        <color rgb="FF008000"/>
      </top>
      <bottom style="medium">
        <color rgb="FF7030A0"/>
      </bottom>
      <diagonal/>
    </border>
    <border>
      <left/>
      <right/>
      <top style="double">
        <color rgb="FF008000"/>
      </top>
      <bottom style="medium">
        <color rgb="FF7030A0"/>
      </bottom>
      <diagonal/>
    </border>
    <border>
      <left/>
      <right style="double">
        <color rgb="FF008000"/>
      </right>
      <top style="double">
        <color rgb="FF008000"/>
      </top>
      <bottom style="medium">
        <color rgb="FF7030A0"/>
      </bottom>
      <diagonal/>
    </border>
    <border>
      <left style="double">
        <color theme="0" tint="-0.499984740745262"/>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thin">
        <color auto="1"/>
      </left>
      <right style="double">
        <color rgb="FF7030A0"/>
      </right>
      <top style="thin">
        <color auto="1"/>
      </top>
      <bottom style="thin">
        <color auto="1"/>
      </bottom>
      <diagonal/>
    </border>
    <border>
      <left style="thin">
        <color auto="1"/>
      </left>
      <right style="double">
        <color rgb="FF7030A0"/>
      </right>
      <top style="thin">
        <color auto="1"/>
      </top>
      <bottom style="double">
        <color rgb="FF7030A0"/>
      </bottom>
      <diagonal/>
    </border>
    <border>
      <left style="medium">
        <color indexed="64"/>
      </left>
      <right style="medium">
        <color indexed="64"/>
      </right>
      <top/>
      <bottom/>
      <diagonal/>
    </border>
    <border>
      <left/>
      <right/>
      <top style="thin">
        <color rgb="FF000000"/>
      </top>
      <bottom style="thin">
        <color rgb="FF008000"/>
      </bottom>
      <diagonal/>
    </border>
    <border>
      <left/>
      <right style="thin">
        <color rgb="FF008000"/>
      </right>
      <top style="thin">
        <color rgb="FF000000"/>
      </top>
      <bottom style="thin">
        <color rgb="FF008000"/>
      </bottom>
      <diagonal/>
    </border>
    <border>
      <left/>
      <right style="thin">
        <color rgb="FF008000"/>
      </right>
      <top style="thin">
        <color rgb="FF008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rgb="FF000000"/>
      </bottom>
      <diagonal/>
    </border>
    <border>
      <left/>
      <right/>
      <top style="thin">
        <color rgb="FF000000"/>
      </top>
      <bottom style="thin">
        <color indexed="64"/>
      </bottom>
      <diagonal/>
    </border>
    <border>
      <left style="double">
        <color rgb="FF008000"/>
      </left>
      <right/>
      <top style="thin">
        <color indexed="64"/>
      </top>
      <bottom/>
      <diagonal/>
    </border>
    <border>
      <left/>
      <right style="double">
        <color rgb="FF008000"/>
      </right>
      <top style="thin">
        <color rgb="FF000000"/>
      </top>
      <bottom/>
      <diagonal/>
    </border>
    <border>
      <left/>
      <right style="thin">
        <color rgb="FF000000"/>
      </right>
      <top style="thin">
        <color auto="1"/>
      </top>
      <bottom style="thin">
        <color auto="1"/>
      </bottom>
      <diagonal/>
    </border>
    <border>
      <left style="thin">
        <color rgb="FF000000"/>
      </left>
      <right style="thin">
        <color rgb="FF000000"/>
      </right>
      <top style="thin">
        <color indexed="64"/>
      </top>
      <bottom style="double">
        <color rgb="FF008000"/>
      </bottom>
      <diagonal/>
    </border>
    <border>
      <left style="thin">
        <color indexed="64"/>
      </left>
      <right style="double">
        <color rgb="FF008000"/>
      </right>
      <top style="thin">
        <color rgb="FF000000"/>
      </top>
      <bottom style="thin">
        <color indexed="64"/>
      </bottom>
      <diagonal/>
    </border>
    <border>
      <left style="thin">
        <color rgb="FF000000"/>
      </left>
      <right style="thin">
        <color rgb="FF000000"/>
      </right>
      <top/>
      <bottom/>
      <diagonal/>
    </border>
    <border>
      <left style="double">
        <color rgb="FF008000"/>
      </left>
      <right/>
      <top style="thin">
        <color rgb="FF000000"/>
      </top>
      <bottom style="thin">
        <color rgb="FF008000"/>
      </bottom>
      <diagonal/>
    </border>
    <border>
      <left style="double">
        <color rgb="FF008000"/>
      </left>
      <right/>
      <top style="thin">
        <color rgb="FF008000"/>
      </top>
      <bottom style="thin">
        <color rgb="FF000000"/>
      </bottom>
      <diagonal/>
    </border>
    <border>
      <left style="hair">
        <color theme="0"/>
      </left>
      <right style="hair">
        <color theme="0"/>
      </right>
      <top style="hair">
        <color theme="0"/>
      </top>
      <bottom/>
      <diagonal/>
    </border>
    <border>
      <left style="hair">
        <color theme="0"/>
      </left>
      <right/>
      <top style="hair">
        <color theme="0"/>
      </top>
      <bottom/>
      <diagonal/>
    </border>
    <border>
      <left style="thick">
        <color rgb="FFFFFFFF"/>
      </left>
      <right/>
      <top style="double">
        <color rgb="FF008000"/>
      </top>
      <bottom style="double">
        <color rgb="FF008000"/>
      </bottom>
      <diagonal/>
    </border>
    <border>
      <left/>
      <right style="thick">
        <color rgb="FFFFFFFF"/>
      </right>
      <top style="double">
        <color rgb="FF008000"/>
      </top>
      <bottom style="double">
        <color rgb="FF008000"/>
      </bottom>
      <diagonal/>
    </border>
    <border>
      <left/>
      <right/>
      <top style="hair">
        <color theme="0"/>
      </top>
      <bottom/>
      <diagonal/>
    </border>
    <border>
      <left/>
      <right style="double">
        <color theme="0" tint="-0.499984740745262"/>
      </right>
      <top style="hair">
        <color theme="0"/>
      </top>
      <bottom/>
      <diagonal/>
    </border>
    <border>
      <left style="hair">
        <color theme="0"/>
      </left>
      <right/>
      <top/>
      <bottom/>
      <diagonal/>
    </border>
    <border>
      <left/>
      <right style="double">
        <color theme="0" tint="-0.499984740745262"/>
      </right>
      <top/>
      <bottom/>
      <diagonal/>
    </border>
    <border>
      <left style="thin">
        <color theme="1" tint="0.499984740745262"/>
      </left>
      <right style="double">
        <color rgb="FF7030A0"/>
      </right>
      <top style="thin">
        <color theme="1" tint="0.499984740745262"/>
      </top>
      <bottom style="double">
        <color rgb="FF7030A0"/>
      </bottom>
      <diagonal/>
    </border>
    <border>
      <left style="double">
        <color rgb="FF7030A0"/>
      </left>
      <right style="thin">
        <color theme="1" tint="0.499984740745262"/>
      </right>
      <top style="double">
        <color rgb="FF7030A0"/>
      </top>
      <bottom style="thin">
        <color auto="1"/>
      </bottom>
      <diagonal/>
    </border>
    <border>
      <left style="thin">
        <color theme="1" tint="0.499984740745262"/>
      </left>
      <right style="thin">
        <color theme="1" tint="0.499984740745262"/>
      </right>
      <top style="double">
        <color rgb="FF7030A0"/>
      </top>
      <bottom style="thin">
        <color auto="1"/>
      </bottom>
      <diagonal/>
    </border>
    <border>
      <left style="thin">
        <color theme="1" tint="0.499984740745262"/>
      </left>
      <right style="double">
        <color rgb="FF7030A0"/>
      </right>
      <top style="double">
        <color rgb="FF7030A0"/>
      </top>
      <bottom style="thin">
        <color auto="1"/>
      </bottom>
      <diagonal/>
    </border>
    <border>
      <left style="double">
        <color rgb="FF7030A0"/>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double">
        <color rgb="FF7030A0"/>
      </right>
      <top style="thin">
        <color theme="1" tint="0.499984740745262"/>
      </top>
      <bottom/>
      <diagonal/>
    </border>
    <border>
      <left style="double">
        <color rgb="FF7030A0"/>
      </left>
      <right style="thin">
        <color theme="1" tint="0.499984740745262"/>
      </right>
      <top style="thin">
        <color auto="1"/>
      </top>
      <bottom style="thin">
        <color theme="1" tint="0.499984740745262"/>
      </bottom>
      <diagonal/>
    </border>
    <border>
      <left style="thin">
        <color theme="1" tint="0.499984740745262"/>
      </left>
      <right style="thin">
        <color theme="1" tint="0.499984740745262"/>
      </right>
      <top style="thin">
        <color auto="1"/>
      </top>
      <bottom style="thin">
        <color theme="1" tint="0.499984740745262"/>
      </bottom>
      <diagonal/>
    </border>
    <border>
      <left style="thin">
        <color theme="1" tint="0.499984740745262"/>
      </left>
      <right style="double">
        <color rgb="FF7030A0"/>
      </right>
      <top style="thin">
        <color auto="1"/>
      </top>
      <bottom style="thin">
        <color theme="1" tint="0.499984740745262"/>
      </bottom>
      <diagonal/>
    </border>
    <border>
      <left style="double">
        <color rgb="FF7030A0"/>
      </left>
      <right style="thin">
        <color theme="1" tint="0.499984740745262"/>
      </right>
      <top style="thin">
        <color auto="1"/>
      </top>
      <bottom style="double">
        <color rgb="FF7030A0"/>
      </bottom>
      <diagonal/>
    </border>
    <border>
      <left style="thin">
        <color theme="1" tint="0.499984740745262"/>
      </left>
      <right style="thin">
        <color theme="1" tint="0.499984740745262"/>
      </right>
      <top style="thin">
        <color auto="1"/>
      </top>
      <bottom style="double">
        <color rgb="FF7030A0"/>
      </bottom>
      <diagonal/>
    </border>
    <border>
      <left style="thin">
        <color theme="1" tint="0.499984740745262"/>
      </left>
      <right style="double">
        <color rgb="FF7030A0"/>
      </right>
      <top style="thin">
        <color auto="1"/>
      </top>
      <bottom style="double">
        <color rgb="FF7030A0"/>
      </bottom>
      <diagonal/>
    </border>
    <border>
      <left style="double">
        <color rgb="FF008000"/>
      </left>
      <right style="thin">
        <color auto="1"/>
      </right>
      <top style="thin">
        <color indexed="64"/>
      </top>
      <bottom style="thin">
        <color auto="1"/>
      </bottom>
      <diagonal/>
    </border>
    <border>
      <left style="thin">
        <color auto="1"/>
      </left>
      <right style="double">
        <color rgb="FF008000"/>
      </right>
      <top style="thin">
        <color auto="1"/>
      </top>
      <bottom style="thin">
        <color auto="1"/>
      </bottom>
      <diagonal/>
    </border>
    <border>
      <left/>
      <right style="thin">
        <color auto="1"/>
      </right>
      <top/>
      <bottom style="double">
        <color rgb="FF008000"/>
      </bottom>
      <diagonal/>
    </border>
    <border>
      <left/>
      <right style="double">
        <color rgb="FF008000"/>
      </right>
      <top style="thin">
        <color auto="1"/>
      </top>
      <bottom/>
      <diagonal/>
    </border>
    <border>
      <left style="thin">
        <color rgb="FF000000"/>
      </left>
      <right style="thin">
        <color rgb="FF000000"/>
      </right>
      <top/>
      <bottom style="thin">
        <color indexed="64"/>
      </bottom>
      <diagonal/>
    </border>
    <border>
      <left style="thin">
        <color rgb="FF000000"/>
      </left>
      <right style="double">
        <color rgb="FF008000"/>
      </right>
      <top/>
      <bottom style="thin">
        <color rgb="FF000000"/>
      </bottom>
      <diagonal/>
    </border>
    <border>
      <left/>
      <right style="thin">
        <color rgb="FF000000"/>
      </right>
      <top/>
      <bottom style="thin">
        <color auto="1"/>
      </bottom>
      <diagonal/>
    </border>
    <border diagonalUp="1">
      <left/>
      <right style="thin">
        <color indexed="64"/>
      </right>
      <top style="thin">
        <color indexed="64"/>
      </top>
      <bottom style="thin">
        <color rgb="FF000000"/>
      </bottom>
      <diagonal style="thin">
        <color indexed="64"/>
      </diagonal>
    </border>
    <border diagonalUp="1">
      <left/>
      <right style="thin">
        <color indexed="64"/>
      </right>
      <top style="thin">
        <color rgb="FF000000"/>
      </top>
      <bottom style="thin">
        <color indexed="64"/>
      </bottom>
      <diagonal style="thin">
        <color indexed="64"/>
      </diagonal>
    </border>
    <border>
      <left style="thin">
        <color rgb="FF000000"/>
      </left>
      <right style="thin">
        <color rgb="FF000000"/>
      </right>
      <top style="thin">
        <color rgb="FF008000"/>
      </top>
      <bottom style="double">
        <color rgb="FF008000"/>
      </bottom>
      <diagonal/>
    </border>
    <border>
      <left style="thin">
        <color rgb="FF008000"/>
      </left>
      <right style="thin">
        <color rgb="FF008000"/>
      </right>
      <top style="thin">
        <color rgb="FF008000"/>
      </top>
      <bottom style="double">
        <color rgb="FF008000"/>
      </bottom>
      <diagonal/>
    </border>
    <border>
      <left style="thin">
        <color indexed="64"/>
      </left>
      <right style="thin">
        <color indexed="64"/>
      </right>
      <top/>
      <bottom style="double">
        <color rgb="FF008000"/>
      </bottom>
      <diagonal/>
    </border>
    <border>
      <left style="double">
        <color rgb="FF7030A0"/>
      </left>
      <right/>
      <top/>
      <bottom style="double">
        <color rgb="FF7030A0"/>
      </bottom>
      <diagonal/>
    </border>
    <border>
      <left/>
      <right style="double">
        <color rgb="FF7030A0"/>
      </right>
      <top/>
      <bottom style="double">
        <color rgb="FF7030A0"/>
      </bottom>
      <diagonal/>
    </border>
    <border>
      <left style="double">
        <color rgb="FF008000"/>
      </left>
      <right style="double">
        <color rgb="FF008000"/>
      </right>
      <top/>
      <bottom style="double">
        <color rgb="FF008000"/>
      </bottom>
      <diagonal/>
    </border>
  </borders>
  <cellStyleXfs count="8">
    <xf numFmtId="0" fontId="0" fillId="0" borderId="0"/>
    <xf numFmtId="0" fontId="19" fillId="0" borderId="0" applyNumberFormat="0" applyFill="0" applyBorder="0" applyAlignment="0" applyProtection="0"/>
    <xf numFmtId="44" fontId="66" fillId="0" borderId="0" applyFont="0" applyFill="0" applyBorder="0" applyAlignment="0" applyProtection="0"/>
    <xf numFmtId="43" fontId="72"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9" fontId="81" fillId="0" borderId="0" applyFont="0" applyFill="0" applyBorder="0" applyAlignment="0" applyProtection="0"/>
  </cellStyleXfs>
  <cellXfs count="984">
    <xf numFmtId="0" fontId="0" fillId="0" borderId="0" xfId="0"/>
    <xf numFmtId="0" fontId="6" fillId="0" borderId="6" xfId="0" applyFont="1" applyBorder="1" applyAlignment="1">
      <alignment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2" borderId="0" xfId="0" applyFill="1"/>
    <xf numFmtId="0" fontId="16" fillId="0" borderId="0" xfId="0" applyFont="1"/>
    <xf numFmtId="0" fontId="25" fillId="0" borderId="1" xfId="0" applyFont="1" applyBorder="1" applyAlignment="1">
      <alignment vertical="center" wrapText="1"/>
    </xf>
    <xf numFmtId="0" fontId="30" fillId="2" borderId="0" xfId="0" applyFont="1" applyFill="1" applyProtection="1">
      <protection hidden="1"/>
    </xf>
    <xf numFmtId="0" fontId="30"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28" fillId="2" borderId="0" xfId="0" applyFont="1" applyFill="1" applyProtection="1">
      <protection hidden="1"/>
    </xf>
    <xf numFmtId="0" fontId="37" fillId="2" borderId="0" xfId="0" applyFont="1" applyFill="1" applyAlignment="1" applyProtection="1">
      <alignment horizontal="center"/>
      <protection hidden="1"/>
    </xf>
    <xf numFmtId="0" fontId="39" fillId="2" borderId="0" xfId="0" applyFont="1" applyFill="1" applyAlignment="1" applyProtection="1">
      <alignment vertical="center"/>
      <protection hidden="1"/>
    </xf>
    <xf numFmtId="0" fontId="41" fillId="2" borderId="0" xfId="0" applyFont="1" applyFill="1" applyAlignment="1" applyProtection="1">
      <alignment vertical="center"/>
      <protection hidden="1"/>
    </xf>
    <xf numFmtId="0" fontId="38" fillId="2" borderId="0" xfId="0" applyFont="1" applyFill="1" applyAlignment="1" applyProtection="1">
      <alignment vertical="center"/>
      <protection hidden="1"/>
    </xf>
    <xf numFmtId="0" fontId="44" fillId="2" borderId="0" xfId="0" applyFont="1" applyFill="1" applyAlignment="1" applyProtection="1">
      <alignment vertical="center"/>
      <protection hidden="1"/>
    </xf>
    <xf numFmtId="0" fontId="12" fillId="0" borderId="38" xfId="0" applyFont="1" applyBorder="1" applyAlignment="1">
      <alignment horizontal="center" vertical="center" wrapText="1"/>
    </xf>
    <xf numFmtId="0" fontId="12" fillId="0" borderId="7" xfId="0" applyFont="1" applyBorder="1" applyAlignment="1">
      <alignment vertical="center" wrapText="1"/>
    </xf>
    <xf numFmtId="0" fontId="24" fillId="2" borderId="0" xfId="0" applyFont="1" applyFill="1" applyAlignment="1">
      <alignment horizontal="center" vertical="center" wrapText="1"/>
    </xf>
    <xf numFmtId="0" fontId="20" fillId="2" borderId="0" xfId="0" applyFont="1" applyFill="1" applyAlignment="1">
      <alignment horizontal="center" vertical="center" wrapText="1"/>
    </xf>
    <xf numFmtId="166" fontId="20" fillId="2" borderId="0" xfId="0" applyNumberFormat="1" applyFont="1" applyFill="1" applyAlignment="1">
      <alignment horizontal="left" vertical="center" wrapText="1"/>
    </xf>
    <xf numFmtId="0" fontId="24" fillId="2" borderId="0" xfId="0" applyFont="1" applyFill="1" applyAlignment="1">
      <alignment vertical="center" wrapText="1"/>
    </xf>
    <xf numFmtId="0" fontId="20" fillId="0" borderId="6" xfId="0" applyFont="1" applyBorder="1" applyAlignment="1">
      <alignment horizontal="center" vertical="center" wrapText="1"/>
    </xf>
    <xf numFmtId="164" fontId="12" fillId="7" borderId="18" xfId="0" applyNumberFormat="1" applyFont="1" applyFill="1" applyBorder="1" applyAlignment="1">
      <alignment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24" fillId="0" borderId="7" xfId="0" applyFont="1" applyBorder="1" applyAlignment="1">
      <alignment horizontal="center" vertical="center" wrapText="1"/>
    </xf>
    <xf numFmtId="0" fontId="49" fillId="0" borderId="11" xfId="0" applyFont="1" applyBorder="1" applyAlignment="1">
      <alignment horizontal="center"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0" fillId="0" borderId="2"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0"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12" fillId="0" borderId="45" xfId="0" applyNumberFormat="1" applyFont="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0" fillId="0" borderId="1" xfId="0" applyFont="1" applyBorder="1" applyAlignment="1">
      <alignment wrapText="1"/>
    </xf>
    <xf numFmtId="0" fontId="26" fillId="0" borderId="0" xfId="0" applyFont="1"/>
    <xf numFmtId="0" fontId="12" fillId="0" borderId="68" xfId="0" applyFont="1" applyBorder="1" applyAlignment="1">
      <alignment horizontal="center" vertical="center" wrapText="1"/>
    </xf>
    <xf numFmtId="165" fontId="12" fillId="0" borderId="70" xfId="0" applyNumberFormat="1" applyFont="1" applyBorder="1" applyAlignment="1">
      <alignment vertical="center" wrapText="1"/>
    </xf>
    <xf numFmtId="0" fontId="24" fillId="2" borderId="0" xfId="0" applyFont="1" applyFill="1"/>
    <xf numFmtId="0" fontId="55" fillId="0" borderId="6" xfId="0" applyFont="1" applyBorder="1" applyAlignment="1">
      <alignment horizontal="center" vertical="center" wrapText="1"/>
    </xf>
    <xf numFmtId="0" fontId="16" fillId="2" borderId="0" xfId="0" applyFont="1" applyFill="1"/>
    <xf numFmtId="0" fontId="26" fillId="2" borderId="0" xfId="0" applyFont="1" applyFill="1"/>
    <xf numFmtId="0" fontId="1" fillId="0" borderId="77" xfId="0" applyFont="1" applyBorder="1" applyAlignment="1">
      <alignment horizontal="center" vertical="center" wrapText="1"/>
    </xf>
    <xf numFmtId="0" fontId="16" fillId="2" borderId="88" xfId="0" applyFont="1" applyFill="1" applyBorder="1"/>
    <xf numFmtId="170" fontId="13" fillId="0" borderId="89" xfId="0" applyNumberFormat="1" applyFont="1" applyBorder="1" applyAlignment="1">
      <alignment vertical="center" wrapText="1"/>
    </xf>
    <xf numFmtId="0" fontId="30" fillId="2" borderId="0" xfId="0" applyFont="1" applyFill="1" applyAlignment="1" applyProtection="1">
      <alignment vertical="top"/>
      <protection hidden="1"/>
    </xf>
    <xf numFmtId="10" fontId="12" fillId="0" borderId="18" xfId="0" applyNumberFormat="1" applyFont="1" applyBorder="1" applyAlignment="1">
      <alignment horizontal="left" vertical="center" wrapText="1"/>
    </xf>
    <xf numFmtId="172" fontId="16" fillId="0" borderId="24" xfId="0" applyNumberFormat="1" applyFont="1" applyBorder="1" applyAlignment="1">
      <alignment vertical="center" wrapText="1"/>
    </xf>
    <xf numFmtId="172" fontId="13" fillId="0" borderId="80" xfId="0" applyNumberFormat="1" applyFont="1" applyBorder="1" applyAlignment="1">
      <alignment vertical="center" wrapText="1"/>
    </xf>
    <xf numFmtId="172" fontId="13" fillId="0" borderId="81" xfId="0" applyNumberFormat="1" applyFont="1" applyBorder="1" applyAlignment="1">
      <alignment vertical="center" wrapText="1"/>
    </xf>
    <xf numFmtId="0" fontId="63" fillId="2" borderId="0" xfId="0" applyFont="1" applyFill="1" applyAlignment="1" applyProtection="1">
      <alignment horizontal="center" vertical="center" wrapText="1"/>
      <protection hidden="1"/>
    </xf>
    <xf numFmtId="0" fontId="29" fillId="2" borderId="0" xfId="0" applyFont="1" applyFill="1" applyAlignment="1" applyProtection="1">
      <alignment horizontal="center"/>
      <protection hidden="1"/>
    </xf>
    <xf numFmtId="0" fontId="32" fillId="2" borderId="0" xfId="0" applyFont="1" applyFill="1" applyAlignment="1" applyProtection="1">
      <alignment horizontal="left" vertical="center" wrapText="1"/>
      <protection hidden="1"/>
    </xf>
    <xf numFmtId="0" fontId="30" fillId="2" borderId="0" xfId="0" applyFont="1" applyFill="1" applyAlignment="1" applyProtection="1">
      <alignment horizontal="center" vertical="top" wrapText="1"/>
      <protection hidden="1"/>
    </xf>
    <xf numFmtId="0" fontId="32" fillId="2" borderId="0" xfId="0" applyFont="1" applyFill="1" applyAlignment="1" applyProtection="1">
      <alignment horizontal="left" vertical="center"/>
      <protection hidden="1"/>
    </xf>
    <xf numFmtId="0" fontId="46" fillId="2" borderId="0" xfId="0" applyFont="1" applyFill="1" applyAlignment="1" applyProtection="1">
      <alignment vertical="center"/>
      <protection hidden="1"/>
    </xf>
    <xf numFmtId="0" fontId="54" fillId="0" borderId="7" xfId="0" applyFont="1" applyBorder="1" applyAlignment="1">
      <alignment horizontal="left" indent="1"/>
    </xf>
    <xf numFmtId="0" fontId="54" fillId="0" borderId="7" xfId="0" applyFont="1" applyBorder="1" applyAlignment="1">
      <alignment horizontal="left" vertical="center"/>
    </xf>
    <xf numFmtId="0" fontId="24" fillId="0" borderId="110"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165" fontId="20" fillId="4" borderId="37" xfId="0" applyNumberFormat="1" applyFont="1" applyFill="1" applyBorder="1" applyAlignment="1" applyProtection="1">
      <alignment horizontal="right" vertical="center" wrapText="1"/>
      <protection locked="0"/>
    </xf>
    <xf numFmtId="0" fontId="20" fillId="4" borderId="37" xfId="0" applyFont="1" applyFill="1" applyBorder="1" applyAlignment="1" applyProtection="1">
      <alignment horizontal="right" vertical="center" wrapText="1"/>
      <protection locked="0"/>
    </xf>
    <xf numFmtId="0" fontId="24" fillId="4" borderId="37" xfId="0" applyFont="1" applyFill="1" applyBorder="1" applyAlignment="1" applyProtection="1">
      <alignment horizontal="right" vertical="center" wrapText="1"/>
      <protection locked="0"/>
    </xf>
    <xf numFmtId="165" fontId="20" fillId="4" borderId="69" xfId="0" applyNumberFormat="1" applyFont="1" applyFill="1" applyBorder="1" applyAlignment="1" applyProtection="1">
      <alignment horizontal="right" vertical="center" wrapText="1"/>
      <protection locked="0"/>
    </xf>
    <xf numFmtId="166" fontId="20" fillId="2" borderId="7" xfId="0" applyNumberFormat="1" applyFont="1" applyFill="1" applyBorder="1" applyAlignment="1">
      <alignment horizontal="left" vertical="center" wrapText="1"/>
    </xf>
    <xf numFmtId="0" fontId="24" fillId="2" borderId="7" xfId="0" applyFont="1" applyFill="1" applyBorder="1" applyAlignment="1">
      <alignment vertical="center" wrapText="1"/>
    </xf>
    <xf numFmtId="0" fontId="32" fillId="2" borderId="0" xfId="0" applyFont="1" applyFill="1" applyAlignment="1" applyProtection="1">
      <alignment vertical="center"/>
      <protection hidden="1"/>
    </xf>
    <xf numFmtId="0" fontId="32" fillId="2" borderId="0" xfId="0" applyFont="1" applyFill="1" applyAlignment="1" applyProtection="1">
      <alignment horizontal="justify" vertical="center"/>
      <protection hidden="1"/>
    </xf>
    <xf numFmtId="170" fontId="13" fillId="2" borderId="104" xfId="0" applyNumberFormat="1" applyFont="1" applyFill="1" applyBorder="1" applyAlignment="1">
      <alignment vertical="center" wrapText="1"/>
    </xf>
    <xf numFmtId="1" fontId="13" fillId="0" borderId="89" xfId="2" applyNumberFormat="1" applyFont="1" applyBorder="1" applyAlignment="1">
      <alignment vertical="center" wrapText="1"/>
    </xf>
    <xf numFmtId="0" fontId="18" fillId="2" borderId="0" xfId="0" applyFont="1" applyFill="1" applyAlignment="1" applyProtection="1">
      <alignment vertical="center"/>
      <protection hidden="1"/>
    </xf>
    <xf numFmtId="0" fontId="3" fillId="0" borderId="0" xfId="0" applyFont="1" applyAlignment="1">
      <alignment horizontal="left" vertical="center" wrapText="1"/>
    </xf>
    <xf numFmtId="0" fontId="18" fillId="0" borderId="0" xfId="0" applyFont="1"/>
    <xf numFmtId="0" fontId="0" fillId="0" borderId="128" xfId="0" applyBorder="1"/>
    <xf numFmtId="0" fontId="0" fillId="0" borderId="0" xfId="0" quotePrefix="1"/>
    <xf numFmtId="0" fontId="50"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0"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6" fillId="0" borderId="0" xfId="0" applyFont="1" applyAlignment="1">
      <alignment vertical="center"/>
    </xf>
    <xf numFmtId="0" fontId="20" fillId="0" borderId="0" xfId="0" applyFont="1"/>
    <xf numFmtId="172" fontId="16" fillId="0" borderId="0" xfId="0" applyNumberFormat="1" applyFont="1"/>
    <xf numFmtId="0" fontId="4" fillId="0" borderId="130" xfId="0" applyFont="1" applyBorder="1" applyAlignment="1">
      <alignment horizontal="left" vertical="center" wrapText="1"/>
    </xf>
    <xf numFmtId="0" fontId="3" fillId="0" borderId="131" xfId="0" applyFont="1" applyBorder="1" applyAlignment="1">
      <alignment horizontal="left" vertical="center" wrapText="1"/>
    </xf>
    <xf numFmtId="0" fontId="3" fillId="0" borderId="0" xfId="0" applyFont="1" applyAlignment="1">
      <alignment horizontal="left" vertical="center"/>
    </xf>
    <xf numFmtId="0" fontId="18" fillId="0" borderId="133" xfId="0" applyFont="1" applyBorder="1" applyAlignment="1">
      <alignment horizontal="center"/>
    </xf>
    <xf numFmtId="0" fontId="18" fillId="0" borderId="111" xfId="0" applyFont="1" applyBorder="1" applyAlignment="1">
      <alignment horizontal="center"/>
    </xf>
    <xf numFmtId="0" fontId="18" fillId="0" borderId="134" xfId="0" applyFont="1" applyBorder="1" applyAlignment="1">
      <alignment horizontal="center"/>
    </xf>
    <xf numFmtId="0" fontId="24" fillId="0" borderId="111" xfId="0" applyFont="1" applyBorder="1"/>
    <xf numFmtId="0" fontId="24" fillId="0" borderId="136" xfId="0" applyFont="1" applyBorder="1"/>
    <xf numFmtId="0" fontId="0" fillId="12" borderId="0" xfId="0" applyFill="1"/>
    <xf numFmtId="0" fontId="0" fillId="11" borderId="0" xfId="0" applyFill="1"/>
    <xf numFmtId="0" fontId="0" fillId="10" borderId="0" xfId="0" applyFill="1"/>
    <xf numFmtId="0" fontId="18" fillId="10" borderId="133" xfId="0" applyFont="1" applyFill="1" applyBorder="1" applyAlignment="1">
      <alignment horizontal="center"/>
    </xf>
    <xf numFmtId="0" fontId="18" fillId="10" borderId="111" xfId="0" applyFont="1" applyFill="1" applyBorder="1" applyAlignment="1">
      <alignment horizontal="center"/>
    </xf>
    <xf numFmtId="0" fontId="18" fillId="10" borderId="134" xfId="0" applyFont="1" applyFill="1" applyBorder="1" applyAlignment="1">
      <alignment horizontal="center"/>
    </xf>
    <xf numFmtId="0" fontId="18" fillId="0" borderId="128" xfId="0" applyFont="1" applyBorder="1"/>
    <xf numFmtId="0" fontId="60" fillId="0" borderId="129" xfId="0" applyFont="1" applyBorder="1"/>
    <xf numFmtId="0" fontId="55" fillId="2" borderId="0" xfId="0" applyFont="1" applyFill="1" applyAlignment="1">
      <alignment horizontal="right"/>
    </xf>
    <xf numFmtId="0" fontId="24" fillId="0" borderId="2" xfId="0" applyFont="1" applyBorder="1" applyAlignment="1">
      <alignment horizontal="left" vertical="center"/>
    </xf>
    <xf numFmtId="0" fontId="24" fillId="0" borderId="0" xfId="0" applyFont="1" applyAlignment="1">
      <alignment wrapText="1"/>
    </xf>
    <xf numFmtId="0" fontId="0" fillId="9" borderId="0" xfId="0" applyFill="1"/>
    <xf numFmtId="0" fontId="0" fillId="5" borderId="0" xfId="0" applyFill="1"/>
    <xf numFmtId="0" fontId="4" fillId="0" borderId="0" xfId="0" applyFont="1" applyAlignment="1">
      <alignment horizontal="left" vertical="center"/>
    </xf>
    <xf numFmtId="0" fontId="0" fillId="13" borderId="0" xfId="0" applyFill="1"/>
    <xf numFmtId="0" fontId="18" fillId="13" borderId="134" xfId="0" applyFont="1" applyFill="1" applyBorder="1" applyAlignment="1">
      <alignment horizontal="center"/>
    </xf>
    <xf numFmtId="0" fontId="67" fillId="0" borderId="0" xfId="0" applyFont="1" applyAlignment="1">
      <alignment horizontal="center"/>
    </xf>
    <xf numFmtId="0" fontId="68" fillId="0" borderId="0" xfId="0" applyFont="1" applyAlignment="1">
      <alignment horizontal="right"/>
    </xf>
    <xf numFmtId="170" fontId="70" fillId="2" borderId="104" xfId="0" applyNumberFormat="1" applyFont="1" applyFill="1" applyBorder="1" applyAlignment="1">
      <alignment vertical="center"/>
    </xf>
    <xf numFmtId="0" fontId="0" fillId="14" borderId="0" xfId="0" applyFill="1"/>
    <xf numFmtId="0" fontId="18" fillId="14" borderId="134" xfId="0" applyFont="1" applyFill="1" applyBorder="1" applyAlignment="1">
      <alignment horizontal="center"/>
    </xf>
    <xf numFmtId="0" fontId="60" fillId="10" borderId="111" xfId="0" applyFont="1" applyFill="1" applyBorder="1" applyAlignment="1">
      <alignment horizontal="center"/>
    </xf>
    <xf numFmtId="0" fontId="60" fillId="11" borderId="111" xfId="0" applyFont="1" applyFill="1" applyBorder="1" applyAlignment="1">
      <alignment horizontal="center"/>
    </xf>
    <xf numFmtId="0" fontId="60" fillId="12" borderId="111" xfId="0" applyFont="1" applyFill="1" applyBorder="1" applyAlignment="1">
      <alignment horizontal="center"/>
    </xf>
    <xf numFmtId="173" fontId="55" fillId="0" borderId="116" xfId="2" applyNumberFormat="1" applyFont="1" applyFill="1" applyBorder="1"/>
    <xf numFmtId="173" fontId="55" fillId="0" borderId="114" xfId="2" applyNumberFormat="1" applyFont="1" applyFill="1" applyBorder="1"/>
    <xf numFmtId="173" fontId="55" fillId="0" borderId="21" xfId="2" applyNumberFormat="1" applyFont="1" applyFill="1" applyBorder="1"/>
    <xf numFmtId="173" fontId="55" fillId="10" borderId="114" xfId="2" applyNumberFormat="1" applyFont="1" applyFill="1" applyBorder="1"/>
    <xf numFmtId="173" fontId="55" fillId="11" borderId="114" xfId="2" applyNumberFormat="1" applyFont="1" applyFill="1" applyBorder="1"/>
    <xf numFmtId="173" fontId="55" fillId="12" borderId="114"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33" xfId="2" applyNumberFormat="1" applyFont="1" applyFill="1" applyBorder="1"/>
    <xf numFmtId="173" fontId="24" fillId="0" borderId="111" xfId="2" applyNumberFormat="1" applyFont="1" applyFill="1" applyBorder="1"/>
    <xf numFmtId="173" fontId="24" fillId="0" borderId="134" xfId="2" applyNumberFormat="1" applyFont="1" applyFill="1" applyBorder="1"/>
    <xf numFmtId="173" fontId="24" fillId="0" borderId="138" xfId="2" applyNumberFormat="1" applyFont="1" applyFill="1" applyBorder="1"/>
    <xf numFmtId="173" fontId="24" fillId="0" borderId="0" xfId="2" applyNumberFormat="1" applyFont="1" applyFill="1" applyBorder="1"/>
    <xf numFmtId="173" fontId="24" fillId="0" borderId="139" xfId="2" applyNumberFormat="1" applyFont="1" applyFill="1" applyBorder="1"/>
    <xf numFmtId="173" fontId="24" fillId="0" borderId="135" xfId="2" applyNumberFormat="1" applyFont="1" applyFill="1" applyBorder="1"/>
    <xf numFmtId="173" fontId="24" fillId="0" borderId="136" xfId="2" applyNumberFormat="1" applyFont="1" applyFill="1" applyBorder="1"/>
    <xf numFmtId="173" fontId="24" fillId="0" borderId="137" xfId="2" applyNumberFormat="1" applyFont="1" applyFill="1" applyBorder="1"/>
    <xf numFmtId="0" fontId="20" fillId="4" borderId="37"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69" fillId="0" borderId="0" xfId="0" applyFont="1" applyAlignment="1">
      <alignment horizontal="right"/>
    </xf>
    <xf numFmtId="0" fontId="71" fillId="0" borderId="136" xfId="0" applyFont="1" applyBorder="1" applyAlignment="1">
      <alignment horizontal="center"/>
    </xf>
    <xf numFmtId="0" fontId="71" fillId="0" borderId="137" xfId="0" applyFont="1" applyBorder="1" applyAlignment="1">
      <alignment horizontal="center"/>
    </xf>
    <xf numFmtId="0" fontId="71" fillId="0" borderId="135" xfId="0" applyFont="1" applyBorder="1" applyAlignment="1">
      <alignment horizontal="center"/>
    </xf>
    <xf numFmtId="0" fontId="16" fillId="0" borderId="54" xfId="0" applyFont="1" applyBorder="1" applyAlignment="1">
      <alignment horizontal="center" vertical="center" textRotation="90" wrapText="1"/>
    </xf>
    <xf numFmtId="0" fontId="2" fillId="0" borderId="0" xfId="0" applyFont="1" applyAlignment="1">
      <alignment vertical="center" wrapText="1"/>
    </xf>
    <xf numFmtId="0" fontId="2" fillId="0" borderId="0" xfId="0" applyFont="1"/>
    <xf numFmtId="0" fontId="20" fillId="0" borderId="0" xfId="0" applyFont="1" applyAlignment="1">
      <alignment vertical="center" wrapText="1"/>
    </xf>
    <xf numFmtId="0" fontId="54" fillId="0" borderId="0" xfId="0" applyFont="1" applyAlignment="1">
      <alignment horizontal="left" vertical="center"/>
    </xf>
    <xf numFmtId="0" fontId="24" fillId="0" borderId="0" xfId="0" applyFont="1" applyAlignment="1">
      <alignment horizontal="center"/>
    </xf>
    <xf numFmtId="0" fontId="18" fillId="0" borderId="0" xfId="0" applyFont="1" applyAlignment="1">
      <alignment horizontal="center"/>
    </xf>
    <xf numFmtId="0" fontId="24" fillId="15" borderId="0" xfId="0" applyFont="1" applyFill="1"/>
    <xf numFmtId="0" fontId="18" fillId="15" borderId="134" xfId="0" applyFont="1" applyFill="1" applyBorder="1" applyAlignment="1">
      <alignment horizontal="center"/>
    </xf>
    <xf numFmtId="0" fontId="0" fillId="0" borderId="129" xfId="0" applyBorder="1"/>
    <xf numFmtId="0" fontId="60" fillId="0" borderId="129" xfId="0" applyFont="1" applyBorder="1" applyAlignment="1">
      <alignment wrapText="1"/>
    </xf>
    <xf numFmtId="0" fontId="20" fillId="0" borderId="110" xfId="0" applyFont="1" applyBorder="1" applyAlignment="1">
      <alignment horizontal="center" vertical="center" wrapText="1"/>
    </xf>
    <xf numFmtId="166" fontId="20" fillId="0" borderId="110" xfId="0" applyNumberFormat="1" applyFont="1" applyBorder="1" applyAlignment="1">
      <alignment horizontal="left" vertical="center" wrapText="1"/>
    </xf>
    <xf numFmtId="0" fontId="24" fillId="0" borderId="110" xfId="0" applyFont="1" applyBorder="1" applyAlignment="1">
      <alignment vertical="center" wrapText="1"/>
    </xf>
    <xf numFmtId="0" fontId="71" fillId="9" borderId="136" xfId="0" applyFont="1" applyFill="1" applyBorder="1" applyAlignment="1">
      <alignment horizontal="center"/>
    </xf>
    <xf numFmtId="0" fontId="71" fillId="9" borderId="137" xfId="0" applyFont="1" applyFill="1" applyBorder="1" applyAlignment="1">
      <alignment horizontal="center"/>
    </xf>
    <xf numFmtId="0" fontId="60" fillId="0" borderId="0" xfId="0" applyFont="1"/>
    <xf numFmtId="0" fontId="18" fillId="0" borderId="111" xfId="0" applyFont="1" applyBorder="1" applyAlignment="1">
      <alignment horizontal="center" wrapText="1"/>
    </xf>
    <xf numFmtId="0" fontId="2" fillId="9" borderId="0" xfId="0" applyFont="1" applyFill="1"/>
    <xf numFmtId="174" fontId="13" fillId="0" borderId="89" xfId="3" applyNumberFormat="1" applyFont="1" applyBorder="1" applyAlignment="1">
      <alignment vertical="center" wrapText="1"/>
    </xf>
    <xf numFmtId="0" fontId="24" fillId="2" borderId="11" xfId="0" applyFont="1" applyFill="1" applyBorder="1" applyAlignment="1">
      <alignment horizontal="center" vertical="center" wrapText="1"/>
    </xf>
    <xf numFmtId="0" fontId="48" fillId="2" borderId="0" xfId="0" applyFont="1" applyFill="1" applyAlignment="1">
      <alignment vertical="center"/>
    </xf>
    <xf numFmtId="0" fontId="48" fillId="2" borderId="0" xfId="0" applyFont="1" applyFill="1" applyAlignment="1">
      <alignment vertical="center" wrapText="1"/>
    </xf>
    <xf numFmtId="0" fontId="20" fillId="2" borderId="0" xfId="0" applyFont="1" applyFill="1" applyAlignment="1">
      <alignment vertical="center"/>
    </xf>
    <xf numFmtId="0" fontId="20" fillId="2" borderId="0" xfId="0" applyFont="1" applyFill="1" applyAlignment="1">
      <alignment vertical="center" wrapText="1"/>
    </xf>
    <xf numFmtId="0" fontId="50" fillId="2" borderId="13" xfId="0" applyFont="1" applyFill="1" applyBorder="1" applyAlignment="1">
      <alignment vertical="center" wrapText="1"/>
    </xf>
    <xf numFmtId="170" fontId="13" fillId="2" borderId="0" xfId="0" applyNumberFormat="1" applyFont="1" applyFill="1" applyAlignment="1">
      <alignment vertical="center" wrapText="1"/>
    </xf>
    <xf numFmtId="170" fontId="70" fillId="2" borderId="0" xfId="0" applyNumberFormat="1" applyFont="1" applyFill="1" applyAlignment="1">
      <alignment vertical="center"/>
    </xf>
    <xf numFmtId="0" fontId="57" fillId="2" borderId="58" xfId="0" applyFont="1" applyFill="1" applyBorder="1" applyAlignment="1">
      <alignment vertical="center" wrapText="1"/>
    </xf>
    <xf numFmtId="0" fontId="24" fillId="2" borderId="2" xfId="0" applyFont="1" applyFill="1" applyBorder="1" applyAlignment="1">
      <alignment horizontal="center" vertical="center" wrapText="1"/>
    </xf>
    <xf numFmtId="0" fontId="48" fillId="2" borderId="7" xfId="0" applyFont="1" applyFill="1" applyBorder="1" applyAlignment="1">
      <alignment vertical="center" wrapText="1"/>
    </xf>
    <xf numFmtId="0" fontId="50" fillId="2" borderId="10" xfId="0" applyFont="1" applyFill="1" applyBorder="1" applyAlignment="1">
      <alignment vertical="center" wrapText="1"/>
    </xf>
    <xf numFmtId="1" fontId="57" fillId="2" borderId="58" xfId="0" applyNumberFormat="1" applyFont="1" applyFill="1" applyBorder="1" applyAlignment="1">
      <alignment vertical="center" wrapText="1"/>
    </xf>
    <xf numFmtId="0" fontId="55" fillId="0" borderId="0" xfId="0" applyFont="1"/>
    <xf numFmtId="0" fontId="55" fillId="2" borderId="151" xfId="0" applyFont="1" applyFill="1" applyBorder="1" applyAlignment="1">
      <alignment horizontal="center" vertical="center" wrapText="1"/>
    </xf>
    <xf numFmtId="0" fontId="16" fillId="3" borderId="151" xfId="0" applyFont="1" applyFill="1" applyBorder="1" applyAlignment="1" applyProtection="1">
      <alignment horizontal="center" vertical="center" wrapText="1"/>
      <protection locked="0"/>
    </xf>
    <xf numFmtId="0" fontId="60" fillId="9" borderId="0" xfId="0" applyFont="1" applyFill="1"/>
    <xf numFmtId="0" fontId="55" fillId="3" borderId="151" xfId="0" applyFont="1" applyFill="1" applyBorder="1" applyAlignment="1">
      <alignment horizontal="center" vertical="center"/>
    </xf>
    <xf numFmtId="0" fontId="60" fillId="0" borderId="151" xfId="0" applyFont="1" applyBorder="1" applyAlignment="1">
      <alignment horizontal="center" vertical="center" wrapText="1"/>
    </xf>
    <xf numFmtId="49" fontId="24" fillId="0" borderId="134" xfId="2" applyNumberFormat="1" applyFont="1" applyFill="1" applyBorder="1"/>
    <xf numFmtId="49" fontId="24" fillId="0" borderId="139" xfId="2" applyNumberFormat="1" applyFont="1" applyFill="1" applyBorder="1"/>
    <xf numFmtId="49" fontId="24" fillId="0" borderId="137" xfId="2" applyNumberFormat="1" applyFont="1" applyFill="1" applyBorder="1"/>
    <xf numFmtId="49" fontId="24" fillId="0" borderId="134" xfId="2" applyNumberFormat="1" applyFont="1" applyFill="1" applyBorder="1" applyAlignment="1">
      <alignment horizontal="center"/>
    </xf>
    <xf numFmtId="49" fontId="24" fillId="0" borderId="139" xfId="2" applyNumberFormat="1" applyFont="1" applyFill="1" applyBorder="1" applyAlignment="1">
      <alignment horizontal="center"/>
    </xf>
    <xf numFmtId="49" fontId="24" fillId="0" borderId="137" xfId="2" applyNumberFormat="1" applyFont="1" applyFill="1" applyBorder="1" applyAlignment="1">
      <alignment horizontal="center"/>
    </xf>
    <xf numFmtId="0" fontId="55" fillId="0" borderId="21" xfId="2" applyNumberFormat="1" applyFont="1" applyFill="1" applyBorder="1" applyAlignment="1">
      <alignment horizontal="center"/>
    </xf>
    <xf numFmtId="0" fontId="60" fillId="0" borderId="138" xfId="0" applyFont="1" applyBorder="1" applyAlignment="1">
      <alignment horizontal="center" vertical="center" wrapText="1"/>
    </xf>
    <xf numFmtId="0" fontId="60" fillId="0" borderId="131" xfId="0" applyFont="1" applyBorder="1" applyAlignment="1">
      <alignment horizontal="center" vertical="center" wrapText="1"/>
    </xf>
    <xf numFmtId="0" fontId="20" fillId="2" borderId="5" xfId="0" applyFont="1" applyFill="1" applyBorder="1" applyAlignment="1">
      <alignment vertical="center"/>
    </xf>
    <xf numFmtId="0" fontId="20" fillId="2" borderId="0" xfId="0" applyFont="1" applyFill="1"/>
    <xf numFmtId="0" fontId="2" fillId="2" borderId="0" xfId="0" applyFont="1" applyFill="1"/>
    <xf numFmtId="0" fontId="15" fillId="2" borderId="0" xfId="0" applyFont="1" applyFill="1"/>
    <xf numFmtId="0" fontId="15" fillId="2" borderId="76" xfId="0" applyFont="1" applyFill="1" applyBorder="1"/>
    <xf numFmtId="49" fontId="0" fillId="0" borderId="0" xfId="0" applyNumberFormat="1"/>
    <xf numFmtId="0" fontId="18" fillId="9" borderId="0" xfId="0" applyFont="1" applyFill="1"/>
    <xf numFmtId="0" fontId="21" fillId="2" borderId="0" xfId="0" applyFont="1" applyFill="1"/>
    <xf numFmtId="170" fontId="13" fillId="2" borderId="104" xfId="0" applyNumberFormat="1" applyFont="1" applyFill="1" applyBorder="1" applyAlignment="1">
      <alignment horizontal="center" vertical="center" wrapText="1"/>
    </xf>
    <xf numFmtId="172" fontId="13" fillId="2" borderId="104" xfId="0" applyNumberFormat="1" applyFont="1" applyFill="1" applyBorder="1" applyAlignment="1">
      <alignment vertical="center"/>
    </xf>
    <xf numFmtId="0" fontId="71" fillId="0" borderId="0" xfId="0" applyFont="1" applyAlignment="1">
      <alignment horizontal="center"/>
    </xf>
    <xf numFmtId="0" fontId="0" fillId="8" borderId="0" xfId="0" applyFill="1"/>
    <xf numFmtId="0" fontId="18" fillId="8" borderId="0" xfId="0" applyFont="1" applyFill="1" applyAlignment="1">
      <alignment horizontal="center"/>
    </xf>
    <xf numFmtId="172" fontId="16" fillId="0" borderId="78" xfId="0" applyNumberFormat="1" applyFont="1" applyBorder="1" applyAlignment="1">
      <alignment vertical="center" wrapText="1"/>
    </xf>
    <xf numFmtId="0" fontId="60" fillId="0" borderId="0" xfId="0" applyFont="1" applyAlignment="1">
      <alignment horizontal="center" vertical="center" wrapText="1"/>
    </xf>
    <xf numFmtId="44" fontId="18" fillId="0" borderId="0" xfId="2" applyFont="1" applyFill="1" applyBorder="1"/>
    <xf numFmtId="0" fontId="60" fillId="0" borderId="0" xfId="0" applyFont="1" applyAlignment="1">
      <alignment horizontal="right"/>
    </xf>
    <xf numFmtId="44" fontId="0" fillId="0" borderId="0" xfId="0" applyNumberFormat="1"/>
    <xf numFmtId="0" fontId="25" fillId="2" borderId="9" xfId="0" applyFont="1" applyFill="1" applyBorder="1" applyAlignment="1">
      <alignment horizontal="left" vertical="top" wrapText="1"/>
    </xf>
    <xf numFmtId="0" fontId="25" fillId="2" borderId="0" xfId="0" applyFont="1" applyFill="1"/>
    <xf numFmtId="0" fontId="1" fillId="0" borderId="0" xfId="0" applyFont="1" applyAlignment="1">
      <alignment vertical="center" wrapText="1"/>
    </xf>
    <xf numFmtId="0" fontId="16" fillId="0" borderId="0" xfId="0" applyFont="1" applyAlignment="1">
      <alignment wrapText="1"/>
    </xf>
    <xf numFmtId="0" fontId="30" fillId="2" borderId="0" xfId="0" applyFont="1" applyFill="1" applyAlignment="1" applyProtection="1">
      <alignment horizontal="justify" vertical="top" wrapText="1"/>
      <protection hidden="1"/>
    </xf>
    <xf numFmtId="0" fontId="30" fillId="2" borderId="0" xfId="0" applyFont="1" applyFill="1" applyAlignment="1" applyProtection="1">
      <alignment horizontal="justify" vertical="top"/>
      <protection hidden="1"/>
    </xf>
    <xf numFmtId="0" fontId="30" fillId="2" borderId="0" xfId="0" applyFont="1" applyFill="1" applyAlignment="1" applyProtection="1">
      <alignment horizontal="justify" vertical="center" wrapText="1"/>
      <protection hidden="1"/>
    </xf>
    <xf numFmtId="0" fontId="30" fillId="2" borderId="0" xfId="0" applyFont="1" applyFill="1" applyAlignment="1" applyProtection="1">
      <alignment horizontal="justify" vertical="center"/>
      <protection hidden="1"/>
    </xf>
    <xf numFmtId="0" fontId="30" fillId="2" borderId="0" xfId="0" quotePrefix="1" applyFont="1" applyFill="1" applyAlignment="1" applyProtection="1">
      <alignment horizontal="justify" vertical="center" wrapText="1"/>
      <protection hidden="1"/>
    </xf>
    <xf numFmtId="0" fontId="30" fillId="2" borderId="0" xfId="0" applyFont="1" applyFill="1" applyAlignment="1" applyProtection="1">
      <alignment horizontal="justify"/>
      <protection hidden="1"/>
    </xf>
    <xf numFmtId="0" fontId="28" fillId="2" borderId="0" xfId="0" applyFont="1" applyFill="1" applyAlignment="1" applyProtection="1">
      <alignment horizontal="justify" vertical="center"/>
      <protection hidden="1"/>
    </xf>
    <xf numFmtId="0" fontId="50" fillId="2" borderId="1" xfId="0" applyFont="1" applyFill="1" applyBorder="1" applyAlignment="1">
      <alignment vertical="center" wrapText="1"/>
    </xf>
    <xf numFmtId="0" fontId="0" fillId="0" borderId="0" xfId="0" applyAlignment="1">
      <alignment vertical="center"/>
    </xf>
    <xf numFmtId="0" fontId="43" fillId="8" borderId="0" xfId="0" applyFont="1" applyFill="1" applyAlignment="1" applyProtection="1">
      <alignment horizontal="left" vertical="center"/>
      <protection hidden="1"/>
    </xf>
    <xf numFmtId="0" fontId="40" fillId="0" borderId="0" xfId="0" applyFont="1" applyAlignment="1" applyProtection="1">
      <alignment vertical="center"/>
      <protection hidden="1"/>
    </xf>
    <xf numFmtId="0" fontId="1" fillId="2" borderId="0" xfId="0" applyFont="1" applyFill="1" applyAlignment="1">
      <alignment vertical="center"/>
    </xf>
    <xf numFmtId="0" fontId="3" fillId="2" borderId="3" xfId="0" applyFont="1" applyFill="1" applyBorder="1" applyAlignment="1">
      <alignment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vertical="center" wrapText="1"/>
    </xf>
    <xf numFmtId="0" fontId="20" fillId="2" borderId="4" xfId="0" applyFont="1" applyFill="1" applyBorder="1" applyAlignment="1">
      <alignment vertical="center" wrapText="1"/>
    </xf>
    <xf numFmtId="0" fontId="24" fillId="2" borderId="4" xfId="0" applyFont="1" applyFill="1" applyBorder="1" applyAlignment="1">
      <alignment vertical="center" wrapText="1"/>
    </xf>
    <xf numFmtId="0" fontId="24" fillId="2" borderId="6" xfId="0" applyFont="1" applyFill="1" applyBorder="1" applyAlignment="1">
      <alignment horizontal="center" vertical="center" wrapText="1"/>
    </xf>
    <xf numFmtId="0" fontId="1" fillId="2" borderId="4" xfId="0" applyFont="1" applyFill="1" applyBorder="1" applyAlignment="1">
      <alignment vertical="center"/>
    </xf>
    <xf numFmtId="0" fontId="57" fillId="2" borderId="4" xfId="0" applyFont="1" applyFill="1" applyBorder="1" applyAlignment="1">
      <alignment horizontal="center" vertical="center" textRotation="90"/>
    </xf>
    <xf numFmtId="0" fontId="16" fillId="2" borderId="0" xfId="0" applyFont="1" applyFill="1" applyAlignment="1">
      <alignment wrapText="1"/>
    </xf>
    <xf numFmtId="0" fontId="16" fillId="2" borderId="0" xfId="0" applyFont="1" applyFill="1" applyAlignment="1">
      <alignment textRotation="90"/>
    </xf>
    <xf numFmtId="0" fontId="24" fillId="2" borderId="4" xfId="0" applyFont="1" applyFill="1" applyBorder="1" applyAlignment="1">
      <alignment horizontal="center" vertical="center" wrapText="1"/>
    </xf>
    <xf numFmtId="0" fontId="20" fillId="2" borderId="6" xfId="0" applyFont="1" applyFill="1" applyBorder="1" applyAlignment="1">
      <alignment vertical="center" wrapText="1"/>
    </xf>
    <xf numFmtId="0" fontId="55" fillId="2" borderId="0" xfId="0" applyFont="1" applyFill="1" applyAlignment="1">
      <alignment horizontal="right" vertical="center" wrapText="1"/>
    </xf>
    <xf numFmtId="164" fontId="12" fillId="2" borderId="0" xfId="0" applyNumberFormat="1" applyFont="1" applyFill="1" applyAlignment="1">
      <alignment horizontal="right" vertical="center" wrapText="1"/>
    </xf>
    <xf numFmtId="0" fontId="20" fillId="2" borderId="0" xfId="0" applyFont="1" applyFill="1" applyAlignment="1">
      <alignment horizontal="right"/>
    </xf>
    <xf numFmtId="0" fontId="20" fillId="2" borderId="6" xfId="0" applyFont="1" applyFill="1" applyBorder="1" applyAlignment="1">
      <alignment horizontal="center"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vertical="center" wrapText="1"/>
    </xf>
    <xf numFmtId="0" fontId="20" fillId="2" borderId="7" xfId="0" applyFont="1" applyFill="1" applyBorder="1" applyAlignment="1">
      <alignment horizontal="left" vertical="center" wrapText="1"/>
    </xf>
    <xf numFmtId="0" fontId="50" fillId="2" borderId="2" xfId="0" applyFont="1" applyFill="1" applyBorder="1" applyAlignment="1">
      <alignment vertical="center" wrapText="1"/>
    </xf>
    <xf numFmtId="166" fontId="20" fillId="4" borderId="47" xfId="0" quotePrefix="1" applyNumberFormat="1" applyFont="1" applyFill="1" applyBorder="1" applyAlignment="1" applyProtection="1">
      <alignment vertical="center" wrapText="1"/>
      <protection locked="0"/>
    </xf>
    <xf numFmtId="166" fontId="20" fillId="4" borderId="65" xfId="0" quotePrefix="1" applyNumberFormat="1" applyFont="1" applyFill="1" applyBorder="1" applyAlignment="1" applyProtection="1">
      <alignment vertical="center" wrapText="1"/>
      <protection locked="0"/>
    </xf>
    <xf numFmtId="166" fontId="20" fillId="4" borderId="71" xfId="0" quotePrefix="1" applyNumberFormat="1" applyFont="1" applyFill="1" applyBorder="1" applyAlignment="1" applyProtection="1">
      <alignment vertical="center" wrapText="1"/>
      <protection locked="0"/>
    </xf>
    <xf numFmtId="166" fontId="20" fillId="4" borderId="55" xfId="0" quotePrefix="1" applyNumberFormat="1" applyFont="1" applyFill="1" applyBorder="1" applyAlignment="1" applyProtection="1">
      <alignment vertical="center" wrapText="1"/>
      <protection locked="0"/>
    </xf>
    <xf numFmtId="166" fontId="20" fillId="4" borderId="0" xfId="0" quotePrefix="1" applyNumberFormat="1" applyFont="1" applyFill="1" applyAlignment="1" applyProtection="1">
      <alignment vertical="center" wrapText="1"/>
      <protection locked="0"/>
    </xf>
    <xf numFmtId="166" fontId="20" fillId="4" borderId="72" xfId="0" quotePrefix="1" applyNumberFormat="1" applyFont="1" applyFill="1" applyBorder="1" applyAlignment="1" applyProtection="1">
      <alignment vertical="center" wrapText="1"/>
      <protection locked="0"/>
    </xf>
    <xf numFmtId="166" fontId="20" fillId="4" borderId="42" xfId="0" quotePrefix="1" applyNumberFormat="1" applyFont="1" applyFill="1" applyBorder="1" applyAlignment="1" applyProtection="1">
      <alignment vertical="center" wrapText="1"/>
      <protection locked="0"/>
    </xf>
    <xf numFmtId="166" fontId="20" fillId="4" borderId="43" xfId="0" quotePrefix="1" applyNumberFormat="1" applyFont="1" applyFill="1" applyBorder="1" applyAlignment="1" applyProtection="1">
      <alignment vertical="center" wrapText="1"/>
      <protection locked="0"/>
    </xf>
    <xf numFmtId="166" fontId="20" fillId="4" borderId="73"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33" fillId="2" borderId="0" xfId="0" applyFont="1" applyFill="1" applyAlignment="1" applyProtection="1">
      <alignment horizontal="center" vertical="center"/>
      <protection hidden="1"/>
    </xf>
    <xf numFmtId="0" fontId="42" fillId="2" borderId="0" xfId="0" applyFont="1" applyFill="1" applyAlignment="1" applyProtection="1">
      <alignment horizontal="center" vertical="center" wrapText="1"/>
      <protection hidden="1"/>
    </xf>
    <xf numFmtId="0" fontId="19" fillId="0" borderId="129" xfId="1" applyBorder="1"/>
    <xf numFmtId="0" fontId="24" fillId="0" borderId="0" xfId="0" applyFont="1" applyAlignment="1">
      <alignment horizontal="left" vertical="center"/>
    </xf>
    <xf numFmtId="0" fontId="24" fillId="0" borderId="133" xfId="0" applyFont="1" applyBorder="1"/>
    <xf numFmtId="0" fontId="24" fillId="0" borderId="134" xfId="0" applyFont="1" applyBorder="1"/>
    <xf numFmtId="0" fontId="24" fillId="0" borderId="138" xfId="0" applyFont="1" applyBorder="1"/>
    <xf numFmtId="0" fontId="24" fillId="0" borderId="139" xfId="0" applyFont="1" applyBorder="1"/>
    <xf numFmtId="0" fontId="24" fillId="0" borderId="135" xfId="0" applyFont="1" applyBorder="1"/>
    <xf numFmtId="0" fontId="24" fillId="0" borderId="137" xfId="0" applyFont="1" applyBorder="1"/>
    <xf numFmtId="0" fontId="0" fillId="0" borderId="116" xfId="0" applyBorder="1"/>
    <xf numFmtId="0" fontId="0" fillId="0" borderId="21" xfId="0" applyBorder="1"/>
    <xf numFmtId="0" fontId="3" fillId="0" borderId="130" xfId="0" applyFont="1" applyBorder="1" applyAlignment="1">
      <alignment horizontal="left" vertical="center" wrapText="1"/>
    </xf>
    <xf numFmtId="0" fontId="20" fillId="0" borderId="131" xfId="0" applyFont="1" applyBorder="1"/>
    <xf numFmtId="0" fontId="20" fillId="0" borderId="132" xfId="0" applyFont="1" applyBorder="1"/>
    <xf numFmtId="0" fontId="20" fillId="0" borderId="130" xfId="0" applyFont="1" applyBorder="1"/>
    <xf numFmtId="0" fontId="0" fillId="2" borderId="0" xfId="0" applyFill="1" applyAlignment="1" applyProtection="1">
      <alignment vertical="center"/>
      <protection hidden="1"/>
    </xf>
    <xf numFmtId="0" fontId="0" fillId="2" borderId="0" xfId="0" applyFill="1" applyAlignment="1">
      <alignment vertical="top"/>
    </xf>
    <xf numFmtId="0" fontId="18" fillId="2" borderId="0" xfId="0" applyFont="1" applyFill="1" applyAlignment="1">
      <alignment horizontal="left" vertical="top" wrapText="1"/>
    </xf>
    <xf numFmtId="0" fontId="0" fillId="2" borderId="0" xfId="0" applyFill="1" applyAlignment="1">
      <alignment horizontal="left" vertical="top"/>
    </xf>
    <xf numFmtId="0" fontId="24" fillId="0" borderId="4" xfId="0" applyFont="1" applyBorder="1" applyAlignment="1">
      <alignment horizontal="right" vertical="center" wrapText="1"/>
    </xf>
    <xf numFmtId="0" fontId="50" fillId="0" borderId="1" xfId="0" applyFont="1" applyBorder="1" applyAlignment="1">
      <alignment horizontal="right" vertical="center" wrapText="1"/>
    </xf>
    <xf numFmtId="165" fontId="24" fillId="0" borderId="41" xfId="0" applyNumberFormat="1" applyFont="1" applyBorder="1" applyAlignment="1">
      <alignment horizontal="right" vertical="center" wrapText="1"/>
    </xf>
    <xf numFmtId="0" fontId="24" fillId="0" borderId="0" xfId="0" applyFont="1" applyAlignment="1">
      <alignment horizontal="right" vertical="center"/>
    </xf>
    <xf numFmtId="0" fontId="24" fillId="0" borderId="11" xfId="0" applyFont="1" applyBorder="1" applyAlignment="1">
      <alignment vertical="center" wrapText="1"/>
    </xf>
    <xf numFmtId="0" fontId="53" fillId="2" borderId="0" xfId="0" applyFont="1" applyFill="1" applyAlignment="1">
      <alignment horizontal="right" wrapText="1"/>
    </xf>
    <xf numFmtId="0" fontId="12" fillId="2" borderId="65" xfId="0" applyFont="1" applyFill="1" applyBorder="1" applyAlignment="1">
      <alignment horizontal="center" vertical="center" wrapText="1"/>
    </xf>
    <xf numFmtId="0" fontId="12" fillId="2" borderId="48" xfId="0" applyFont="1" applyFill="1" applyBorder="1" applyAlignment="1">
      <alignment horizontal="center" vertical="center" wrapText="1"/>
    </xf>
    <xf numFmtId="165" fontId="20" fillId="16" borderId="0" xfId="0" applyNumberFormat="1" applyFont="1" applyFill="1" applyAlignment="1" applyProtection="1">
      <alignment horizontal="right" vertical="center" wrapText="1"/>
      <protection locked="0"/>
    </xf>
    <xf numFmtId="165" fontId="20" fillId="2" borderId="0" xfId="0" applyNumberFormat="1" applyFont="1" applyFill="1" applyAlignment="1">
      <alignment vertical="center" wrapText="1"/>
    </xf>
    <xf numFmtId="0" fontId="12" fillId="2" borderId="65" xfId="0" applyFont="1" applyFill="1" applyBorder="1" applyAlignment="1">
      <alignment horizontal="right" vertical="center" wrapText="1" indent="1"/>
    </xf>
    <xf numFmtId="171" fontId="12" fillId="2" borderId="65" xfId="0" applyNumberFormat="1" applyFont="1" applyFill="1" applyBorder="1" applyAlignment="1">
      <alignment vertical="center" wrapText="1"/>
    </xf>
    <xf numFmtId="165" fontId="12" fillId="2" borderId="65" xfId="0" applyNumberFormat="1" applyFont="1" applyFill="1" applyBorder="1" applyAlignment="1">
      <alignment vertical="center" wrapText="1"/>
    </xf>
    <xf numFmtId="0" fontId="24" fillId="2" borderId="0" xfId="0" applyFont="1" applyFill="1" applyAlignment="1">
      <alignment horizontal="center" vertical="center"/>
    </xf>
    <xf numFmtId="0" fontId="53" fillId="2" borderId="0" xfId="0" applyFont="1" applyFill="1" applyAlignment="1">
      <alignment vertical="center" wrapText="1"/>
    </xf>
    <xf numFmtId="0" fontId="53" fillId="2" borderId="34" xfId="0" applyFont="1" applyFill="1" applyBorder="1" applyAlignment="1">
      <alignment vertical="center" wrapText="1"/>
    </xf>
    <xf numFmtId="0" fontId="12" fillId="2" borderId="168"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 fillId="0" borderId="51" xfId="0" applyFont="1" applyBorder="1" applyAlignment="1">
      <alignment horizontal="center" vertical="center"/>
    </xf>
    <xf numFmtId="0" fontId="20" fillId="0" borderId="0" xfId="0" applyFont="1" applyAlignment="1">
      <alignment vertical="top" wrapText="1"/>
    </xf>
    <xf numFmtId="0" fontId="24" fillId="0" borderId="0" xfId="0" applyFont="1" applyAlignment="1">
      <alignment vertical="top" wrapText="1"/>
    </xf>
    <xf numFmtId="0" fontId="4" fillId="0" borderId="16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8" xfId="0" applyFont="1" applyBorder="1" applyAlignment="1">
      <alignment horizontal="center" vertical="center" wrapText="1"/>
    </xf>
    <xf numFmtId="168" fontId="4" fillId="0" borderId="39" xfId="0" applyNumberFormat="1" applyFont="1" applyBorder="1" applyAlignment="1">
      <alignment horizontal="center" vertical="center" wrapText="1"/>
    </xf>
    <xf numFmtId="168" fontId="4" fillId="0" borderId="40" xfId="0" applyNumberFormat="1" applyFont="1" applyBorder="1" applyAlignment="1">
      <alignment horizontal="center" vertical="center" wrapText="1"/>
    </xf>
    <xf numFmtId="0" fontId="18" fillId="0" borderId="134" xfId="0" applyFont="1" applyBorder="1" applyAlignment="1">
      <alignment horizontal="center" wrapText="1"/>
    </xf>
    <xf numFmtId="0" fontId="16" fillId="2" borderId="0" xfId="4" applyFont="1" applyFill="1"/>
    <xf numFmtId="0" fontId="16" fillId="2" borderId="132" xfId="4" applyFont="1" applyFill="1" applyBorder="1" applyAlignment="1">
      <alignment horizontal="center" vertical="center"/>
    </xf>
    <xf numFmtId="0" fontId="16" fillId="2" borderId="131" xfId="4" applyFont="1" applyFill="1" applyBorder="1" applyAlignment="1">
      <alignment horizontal="center" vertical="center"/>
    </xf>
    <xf numFmtId="0" fontId="16" fillId="2" borderId="130" xfId="4" applyFont="1" applyFill="1" applyBorder="1" applyAlignment="1">
      <alignment horizontal="left" vertical="center"/>
    </xf>
    <xf numFmtId="0" fontId="16" fillId="2" borderId="0" xfId="4" applyFont="1" applyFill="1" applyAlignment="1">
      <alignment horizontal="center" vertical="center"/>
    </xf>
    <xf numFmtId="0" fontId="57" fillId="2" borderId="0" xfId="4" applyFont="1" applyFill="1"/>
    <xf numFmtId="170" fontId="13" fillId="2" borderId="0" xfId="0" applyNumberFormat="1" applyFont="1" applyFill="1" applyAlignment="1">
      <alignment vertical="top" wrapText="1"/>
    </xf>
    <xf numFmtId="0" fontId="25" fillId="0" borderId="0" xfId="0" applyFont="1"/>
    <xf numFmtId="9" fontId="18" fillId="0" borderId="0" xfId="7" applyFont="1" applyAlignment="1"/>
    <xf numFmtId="0" fontId="18" fillId="0" borderId="0" xfId="7" applyNumberFormat="1" applyFont="1" applyAlignment="1"/>
    <xf numFmtId="9" fontId="0" fillId="0" borderId="0" xfId="7" applyFont="1" applyAlignment="1"/>
    <xf numFmtId="0" fontId="0" fillId="0" borderId="0" xfId="7" applyNumberFormat="1" applyFont="1" applyAlignment="1"/>
    <xf numFmtId="9" fontId="18" fillId="0" borderId="0" xfId="0" applyNumberFormat="1" applyFont="1"/>
    <xf numFmtId="0" fontId="0" fillId="0" borderId="189" xfId="0" applyBorder="1"/>
    <xf numFmtId="0" fontId="47" fillId="2" borderId="0" xfId="0" applyFont="1" applyFill="1" applyAlignment="1">
      <alignment horizontal="left" vertical="center" wrapText="1"/>
    </xf>
    <xf numFmtId="0" fontId="24" fillId="2" borderId="151" xfId="0" applyFont="1" applyFill="1" applyBorder="1" applyAlignment="1">
      <alignment horizontal="center"/>
    </xf>
    <xf numFmtId="9" fontId="55" fillId="2" borderId="151" xfId="7" applyFont="1" applyFill="1" applyBorder="1" applyAlignment="1">
      <alignment horizontal="center"/>
    </xf>
    <xf numFmtId="0" fontId="55" fillId="17" borderId="0" xfId="0" applyFont="1" applyFill="1"/>
    <xf numFmtId="0" fontId="55" fillId="17" borderId="2" xfId="0" applyFont="1" applyFill="1" applyBorder="1" applyAlignment="1">
      <alignment vertical="center" wrapText="1"/>
    </xf>
    <xf numFmtId="0" fontId="55" fillId="18" borderId="2" xfId="0" applyFont="1" applyFill="1" applyBorder="1" applyAlignment="1">
      <alignment horizontal="center" vertical="center" wrapText="1"/>
    </xf>
    <xf numFmtId="0" fontId="55" fillId="0" borderId="2" xfId="0" applyFont="1" applyBorder="1" applyAlignment="1">
      <alignment vertical="center" wrapText="1"/>
    </xf>
    <xf numFmtId="9" fontId="55" fillId="18" borderId="0" xfId="7" applyFont="1" applyFill="1" applyAlignment="1">
      <alignment horizontal="center"/>
    </xf>
    <xf numFmtId="9" fontId="24" fillId="18" borderId="0" xfId="7" applyFont="1" applyFill="1" applyAlignment="1">
      <alignment horizontal="center"/>
    </xf>
    <xf numFmtId="0" fontId="24" fillId="3" borderId="151" xfId="0" applyFont="1" applyFill="1" applyBorder="1" applyAlignment="1">
      <alignment horizontal="center"/>
    </xf>
    <xf numFmtId="0" fontId="75" fillId="0" borderId="151" xfId="0" applyFont="1" applyBorder="1" applyAlignment="1">
      <alignment horizontal="right"/>
    </xf>
    <xf numFmtId="0" fontId="24" fillId="17" borderId="151" xfId="0" applyFont="1" applyFill="1" applyBorder="1"/>
    <xf numFmtId="0" fontId="24" fillId="0" borderId="151" xfId="0" applyFont="1" applyBorder="1"/>
    <xf numFmtId="0" fontId="12" fillId="4" borderId="37" xfId="0" applyFont="1" applyFill="1" applyBorder="1" applyAlignment="1" applyProtection="1">
      <alignment horizontal="left" vertical="center" wrapText="1"/>
      <protection locked="0"/>
    </xf>
    <xf numFmtId="9" fontId="20" fillId="4" borderId="37" xfId="0" applyNumberFormat="1" applyFont="1" applyFill="1" applyBorder="1" applyAlignment="1" applyProtection="1">
      <alignment horizontal="center" vertical="center" wrapText="1"/>
      <protection locked="0"/>
    </xf>
    <xf numFmtId="0" fontId="50" fillId="0" borderId="10" xfId="0" applyFont="1" applyBorder="1" applyAlignment="1">
      <alignment vertical="center" wrapText="1"/>
    </xf>
    <xf numFmtId="165" fontId="12" fillId="2" borderId="0" xfId="0" applyNumberFormat="1" applyFont="1" applyFill="1" applyAlignment="1">
      <alignment horizontal="right" vertical="center" wrapText="1"/>
    </xf>
    <xf numFmtId="0" fontId="24" fillId="0" borderId="11" xfId="0" applyFont="1" applyBorder="1" applyAlignment="1">
      <alignment horizontal="center" vertical="center" wrapText="1"/>
    </xf>
    <xf numFmtId="0" fontId="75" fillId="0" borderId="151" xfId="0" applyFont="1" applyBorder="1" applyAlignment="1">
      <alignment horizontal="center"/>
    </xf>
    <xf numFmtId="0" fontId="24" fillId="17" borderId="151" xfId="0" applyFont="1" applyFill="1" applyBorder="1" applyAlignment="1">
      <alignment horizontal="center"/>
    </xf>
    <xf numFmtId="0" fontId="24" fillId="0" borderId="151" xfId="0" applyFont="1" applyBorder="1" applyAlignment="1">
      <alignment horizontal="center"/>
    </xf>
    <xf numFmtId="0" fontId="75" fillId="0" borderId="151" xfId="0" applyFont="1" applyBorder="1" applyAlignment="1">
      <alignment horizontal="center" vertical="center"/>
    </xf>
    <xf numFmtId="0" fontId="24" fillId="17" borderId="151" xfId="0" applyFont="1" applyFill="1" applyBorder="1" applyAlignment="1">
      <alignment horizontal="center" vertical="center"/>
    </xf>
    <xf numFmtId="0" fontId="24" fillId="0" borderId="151" xfId="0" applyFont="1" applyBorder="1" applyAlignment="1">
      <alignment horizontal="center" vertical="center"/>
    </xf>
    <xf numFmtId="0" fontId="55" fillId="15" borderId="0" xfId="0" applyFont="1" applyFill="1" applyAlignment="1">
      <alignment horizontal="center" vertical="center"/>
    </xf>
    <xf numFmtId="9" fontId="20" fillId="16" borderId="37" xfId="0" applyNumberFormat="1" applyFont="1" applyFill="1" applyBorder="1" applyAlignment="1">
      <alignment horizontal="center" vertical="center" wrapText="1"/>
    </xf>
    <xf numFmtId="164" fontId="24" fillId="0" borderId="24" xfId="0" applyNumberFormat="1" applyFont="1" applyBorder="1" applyAlignment="1">
      <alignment vertical="center" wrapText="1"/>
    </xf>
    <xf numFmtId="170" fontId="12" fillId="0" borderId="86" xfId="0" applyNumberFormat="1" applyFont="1" applyBorder="1" applyAlignment="1">
      <alignment vertical="center" wrapText="1"/>
    </xf>
    <xf numFmtId="0" fontId="18" fillId="15" borderId="0" xfId="0" applyFont="1" applyFill="1" applyAlignment="1">
      <alignment horizontal="center"/>
    </xf>
    <xf numFmtId="173" fontId="24" fillId="0" borderId="134" xfId="5" applyNumberFormat="1" applyFont="1" applyFill="1" applyBorder="1"/>
    <xf numFmtId="173" fontId="24" fillId="0" borderId="139" xfId="5" applyNumberFormat="1" applyFont="1" applyFill="1" applyBorder="1"/>
    <xf numFmtId="173" fontId="24" fillId="0" borderId="137" xfId="5" applyNumberFormat="1" applyFont="1" applyFill="1" applyBorder="1"/>
    <xf numFmtId="0" fontId="18" fillId="19" borderId="134" xfId="0" applyFont="1" applyFill="1" applyBorder="1" applyAlignment="1">
      <alignment horizontal="center"/>
    </xf>
    <xf numFmtId="9" fontId="24" fillId="0" borderId="134" xfId="7" applyFont="1" applyFill="1" applyBorder="1"/>
    <xf numFmtId="9" fontId="24" fillId="0" borderId="139" xfId="7" applyFont="1" applyFill="1" applyBorder="1"/>
    <xf numFmtId="9" fontId="24" fillId="0" borderId="137" xfId="7" applyFont="1" applyFill="1" applyBorder="1"/>
    <xf numFmtId="0" fontId="18" fillId="19" borderId="0" xfId="0" applyFont="1" applyFill="1" applyAlignment="1">
      <alignment horizontal="center"/>
    </xf>
    <xf numFmtId="173" fontId="55" fillId="19" borderId="151" xfId="5" applyNumberFormat="1" applyFont="1" applyFill="1" applyBorder="1"/>
    <xf numFmtId="0" fontId="24" fillId="19" borderId="0" xfId="0" applyFont="1" applyFill="1"/>
    <xf numFmtId="173" fontId="24" fillId="0" borderId="0" xfId="5" applyNumberFormat="1" applyFont="1" applyFill="1" applyBorder="1"/>
    <xf numFmtId="173" fontId="24" fillId="0" borderId="131" xfId="5" applyNumberFormat="1" applyFont="1" applyFill="1" applyBorder="1"/>
    <xf numFmtId="173" fontId="55" fillId="0" borderId="137" xfId="5" applyNumberFormat="1" applyFont="1" applyFill="1" applyBorder="1"/>
    <xf numFmtId="173" fontId="55" fillId="0" borderId="0" xfId="2" applyNumberFormat="1" applyFont="1" applyFill="1" applyBorder="1"/>
    <xf numFmtId="9" fontId="24" fillId="0" borderId="24" xfId="7" applyFont="1" applyBorder="1" applyAlignment="1">
      <alignment vertical="center" wrapText="1"/>
    </xf>
    <xf numFmtId="173" fontId="24" fillId="0" borderId="111" xfId="5" applyNumberFormat="1" applyFont="1" applyFill="1" applyBorder="1"/>
    <xf numFmtId="173" fontId="24" fillId="0" borderId="136" xfId="5" applyNumberFormat="1" applyFont="1" applyFill="1" applyBorder="1"/>
    <xf numFmtId="0" fontId="55" fillId="3" borderId="0" xfId="0" applyFont="1" applyFill="1" applyAlignment="1">
      <alignment horizontal="center" vertical="center"/>
    </xf>
    <xf numFmtId="165" fontId="24" fillId="16" borderId="151" xfId="0" applyNumberFormat="1" applyFont="1" applyFill="1" applyBorder="1" applyAlignment="1">
      <alignment horizontal="right" vertical="center" wrapText="1"/>
    </xf>
    <xf numFmtId="167" fontId="24" fillId="4" borderId="130" xfId="0" applyNumberFormat="1" applyFont="1" applyFill="1" applyBorder="1" applyAlignment="1" applyProtection="1">
      <alignment horizontal="right" vertical="center" wrapText="1"/>
      <protection locked="0"/>
    </xf>
    <xf numFmtId="165" fontId="24" fillId="4" borderId="130" xfId="0" applyNumberFormat="1" applyFont="1" applyFill="1" applyBorder="1" applyAlignment="1" applyProtection="1">
      <alignment horizontal="right" vertical="center" wrapText="1"/>
      <protection locked="0"/>
    </xf>
    <xf numFmtId="0" fontId="12" fillId="2" borderId="21" xfId="0" applyFont="1" applyFill="1" applyBorder="1" applyAlignment="1">
      <alignment horizontal="right" vertical="center" wrapText="1" indent="1"/>
    </xf>
    <xf numFmtId="0" fontId="20" fillId="0" borderId="74" xfId="0" applyFont="1" applyBorder="1" applyAlignment="1">
      <alignment horizontal="right" vertical="center" wrapText="1" indent="1"/>
    </xf>
    <xf numFmtId="165" fontId="12" fillId="0" borderId="202" xfId="0" applyNumberFormat="1" applyFont="1" applyBorder="1" applyAlignment="1">
      <alignment vertical="center" wrapText="1"/>
    </xf>
    <xf numFmtId="0" fontId="30" fillId="2" borderId="0" xfId="0" applyFont="1" applyFill="1" applyAlignment="1" applyProtection="1">
      <alignment horizontal="center" vertical="center" wrapText="1"/>
      <protection hidden="1"/>
    </xf>
    <xf numFmtId="0" fontId="50" fillId="2" borderId="0" xfId="0" applyFont="1" applyFill="1" applyAlignment="1">
      <alignment vertical="center" wrapText="1"/>
    </xf>
    <xf numFmtId="0" fontId="20" fillId="0" borderId="94" xfId="0" applyFont="1" applyBorder="1" applyAlignment="1">
      <alignment horizontal="center" vertical="center" wrapText="1"/>
    </xf>
    <xf numFmtId="164" fontId="52" fillId="2" borderId="59" xfId="0" applyNumberFormat="1" applyFont="1" applyFill="1" applyBorder="1" applyAlignment="1">
      <alignment horizontal="center" vertical="center" wrapText="1"/>
    </xf>
    <xf numFmtId="0" fontId="12" fillId="0" borderId="83" xfId="0" applyFont="1" applyBorder="1" applyAlignment="1">
      <alignment horizontal="center" vertical="center" wrapText="1"/>
    </xf>
    <xf numFmtId="0" fontId="55" fillId="0" borderId="11" xfId="0" applyFont="1" applyBorder="1" applyAlignment="1">
      <alignment horizontal="center" vertical="center" wrapText="1"/>
    </xf>
    <xf numFmtId="0" fontId="60" fillId="0" borderId="116" xfId="0" applyFont="1" applyBorder="1" applyAlignment="1">
      <alignment horizontal="center" wrapText="1"/>
    </xf>
    <xf numFmtId="0" fontId="73" fillId="0" borderId="111" xfId="0" applyFont="1" applyBorder="1" applyAlignment="1">
      <alignment horizontal="center"/>
    </xf>
    <xf numFmtId="0" fontId="73" fillId="0" borderId="0" xfId="0" applyFont="1" applyAlignment="1">
      <alignment horizontal="center"/>
    </xf>
    <xf numFmtId="0" fontId="55" fillId="0" borderId="154" xfId="0" applyFont="1" applyBorder="1" applyAlignment="1">
      <alignment horizontal="center" vertical="center" wrapText="1"/>
    </xf>
    <xf numFmtId="0" fontId="24" fillId="2" borderId="151" xfId="0" applyFont="1" applyFill="1" applyBorder="1" applyAlignment="1">
      <alignment horizontal="center" vertical="center" wrapText="1"/>
    </xf>
    <xf numFmtId="0" fontId="57" fillId="2" borderId="98" xfId="0" applyFont="1" applyFill="1" applyBorder="1" applyAlignment="1">
      <alignment vertical="center" wrapText="1"/>
    </xf>
    <xf numFmtId="0" fontId="3" fillId="2" borderId="4" xfId="0" applyFont="1" applyFill="1" applyBorder="1" applyAlignment="1">
      <alignment horizontal="left" vertical="center" wrapText="1"/>
    </xf>
    <xf numFmtId="0" fontId="2" fillId="2" borderId="5" xfId="0" applyFont="1" applyFill="1" applyBorder="1" applyAlignment="1">
      <alignment vertical="center" wrapText="1"/>
    </xf>
    <xf numFmtId="0" fontId="3" fillId="2" borderId="5" xfId="0" applyFont="1" applyFill="1" applyBorder="1" applyAlignment="1">
      <alignment vertical="center"/>
    </xf>
    <xf numFmtId="0" fontId="3" fillId="2" borderId="5" xfId="0" applyFont="1" applyFill="1" applyBorder="1" applyAlignment="1">
      <alignment horizontal="left" vertical="center" wrapText="1"/>
    </xf>
    <xf numFmtId="0" fontId="3" fillId="2" borderId="5" xfId="0" applyFont="1" applyFill="1" applyBorder="1" applyAlignment="1">
      <alignment vertical="center" wrapText="1"/>
    </xf>
    <xf numFmtId="0" fontId="20" fillId="2" borderId="5" xfId="0" applyFont="1" applyFill="1" applyBorder="1" applyAlignment="1">
      <alignment vertical="center" wrapText="1"/>
    </xf>
    <xf numFmtId="0" fontId="3" fillId="2" borderId="0" xfId="0" applyFont="1" applyFill="1" applyAlignment="1">
      <alignment horizontal="center" vertical="center" wrapText="1"/>
    </xf>
    <xf numFmtId="0" fontId="4" fillId="2" borderId="0" xfId="0" applyFont="1" applyFill="1" applyAlignment="1">
      <alignment horizontal="right" vertical="center" wrapText="1"/>
    </xf>
    <xf numFmtId="0" fontId="3" fillId="2" borderId="0" xfId="0" applyFont="1" applyFill="1" applyAlignment="1">
      <alignment horizontal="right" vertical="center" wrapText="1"/>
    </xf>
    <xf numFmtId="0" fontId="4" fillId="2" borderId="0" xfId="0" applyFont="1" applyFill="1" applyAlignment="1">
      <alignment vertical="center" wrapText="1"/>
    </xf>
    <xf numFmtId="0" fontId="3" fillId="2" borderId="0" xfId="0" applyFont="1" applyFill="1" applyAlignment="1">
      <alignment vertical="center" wrapText="1"/>
    </xf>
    <xf numFmtId="0" fontId="8" fillId="2" borderId="5" xfId="0" applyFont="1" applyFill="1" applyBorder="1" applyAlignment="1">
      <alignment horizontal="right" vertical="center" wrapText="1" indent="1"/>
    </xf>
    <xf numFmtId="0" fontId="4" fillId="2" borderId="4" xfId="0" applyFont="1" applyFill="1" applyBorder="1" applyAlignment="1">
      <alignment horizontal="right" vertical="center" wrapText="1"/>
    </xf>
    <xf numFmtId="0" fontId="1" fillId="2" borderId="6" xfId="0" applyFont="1" applyFill="1" applyBorder="1" applyAlignment="1">
      <alignment vertical="center" wrapText="1"/>
    </xf>
    <xf numFmtId="0" fontId="3" fillId="2" borderId="9" xfId="0" applyFont="1" applyFill="1" applyBorder="1" applyAlignment="1">
      <alignment vertical="center"/>
    </xf>
    <xf numFmtId="0" fontId="3" fillId="2" borderId="0" xfId="0" applyFont="1" applyFill="1" applyAlignment="1">
      <alignment horizontal="left" vertical="center" wrapText="1"/>
    </xf>
    <xf numFmtId="0" fontId="3" fillId="2" borderId="0" xfId="0" applyFont="1" applyFill="1" applyAlignment="1">
      <alignment vertical="center"/>
    </xf>
    <xf numFmtId="0" fontId="20" fillId="2" borderId="12" xfId="0" applyFont="1" applyFill="1" applyBorder="1" applyAlignment="1">
      <alignment vertical="center" wrapText="1"/>
    </xf>
    <xf numFmtId="0" fontId="20" fillId="2" borderId="8" xfId="0" applyFont="1" applyFill="1" applyBorder="1" applyAlignment="1">
      <alignment vertical="center"/>
    </xf>
    <xf numFmtId="0" fontId="20" fillId="2" borderId="8" xfId="0" applyFont="1" applyFill="1" applyBorder="1" applyAlignment="1">
      <alignment vertical="center" wrapText="1"/>
    </xf>
    <xf numFmtId="0" fontId="6" fillId="2" borderId="0" xfId="0" applyFont="1" applyFill="1" applyAlignment="1">
      <alignment vertical="center" wrapText="1"/>
    </xf>
    <xf numFmtId="0" fontId="1" fillId="2" borderId="0" xfId="0" applyFont="1" applyFill="1" applyAlignment="1">
      <alignment vertical="center" wrapText="1"/>
    </xf>
    <xf numFmtId="0" fontId="49" fillId="2" borderId="14" xfId="0" applyFont="1" applyFill="1" applyBorder="1" applyAlignment="1">
      <alignment horizontal="center" vertical="center" wrapText="1"/>
    </xf>
    <xf numFmtId="0" fontId="50" fillId="2" borderId="0" xfId="0" applyFont="1" applyFill="1" applyAlignment="1">
      <alignment vertical="center"/>
    </xf>
    <xf numFmtId="0" fontId="24" fillId="2" borderId="11" xfId="0" applyFont="1" applyFill="1" applyBorder="1" applyAlignment="1">
      <alignment vertical="center" wrapText="1"/>
    </xf>
    <xf numFmtId="0" fontId="24" fillId="2" borderId="12" xfId="0" applyFont="1" applyFill="1" applyBorder="1" applyAlignment="1">
      <alignment vertical="center" wrapText="1"/>
    </xf>
    <xf numFmtId="0" fontId="65" fillId="2" borderId="0" xfId="0" applyFont="1" applyFill="1" applyAlignment="1">
      <alignment vertical="center" wrapText="1"/>
    </xf>
    <xf numFmtId="0" fontId="1" fillId="0" borderId="23" xfId="0" applyFont="1" applyBorder="1" applyAlignment="1">
      <alignment vertical="center" wrapText="1"/>
    </xf>
    <xf numFmtId="0" fontId="1" fillId="0" borderId="205" xfId="0" applyFont="1" applyBorder="1" applyAlignment="1">
      <alignment vertical="center" wrapText="1"/>
    </xf>
    <xf numFmtId="172" fontId="13" fillId="2" borderId="104" xfId="0" applyNumberFormat="1" applyFont="1" applyFill="1" applyBorder="1" applyAlignment="1">
      <alignment vertical="center" wrapText="1"/>
    </xf>
    <xf numFmtId="164" fontId="1" fillId="0" borderId="24" xfId="0" applyNumberFormat="1" applyFont="1" applyBorder="1" applyAlignment="1">
      <alignment vertical="center" wrapText="1"/>
    </xf>
    <xf numFmtId="0" fontId="2" fillId="0" borderId="24" xfId="0" applyFont="1" applyBorder="1"/>
    <xf numFmtId="0" fontId="0" fillId="2" borderId="24" xfId="0" applyFill="1" applyBorder="1"/>
    <xf numFmtId="0" fontId="12" fillId="0" borderId="84" xfId="0" applyFont="1" applyBorder="1" applyAlignment="1">
      <alignment vertical="center" wrapText="1"/>
    </xf>
    <xf numFmtId="164" fontId="1" fillId="0" borderId="78" xfId="0" applyNumberFormat="1" applyFont="1" applyBorder="1" applyAlignment="1">
      <alignment vertical="center"/>
    </xf>
    <xf numFmtId="164" fontId="24" fillId="0" borderId="78" xfId="0" applyNumberFormat="1" applyFont="1" applyBorder="1" applyAlignment="1">
      <alignment vertical="center" wrapText="1"/>
    </xf>
    <xf numFmtId="170" fontId="12" fillId="0" borderId="213" xfId="0" applyNumberFormat="1" applyFont="1" applyBorder="1" applyAlignment="1">
      <alignment vertical="center" wrapText="1"/>
    </xf>
    <xf numFmtId="170" fontId="12" fillId="2" borderId="0" xfId="0" applyNumberFormat="1" applyFont="1" applyFill="1" applyAlignment="1">
      <alignment vertical="center" wrapText="1"/>
    </xf>
    <xf numFmtId="170" fontId="20" fillId="2" borderId="0" xfId="0" applyNumberFormat="1" applyFont="1" applyFill="1" applyAlignment="1">
      <alignment vertical="center" wrapText="1"/>
    </xf>
    <xf numFmtId="0" fontId="24" fillId="0" borderId="187" xfId="0" applyFont="1" applyBorder="1" applyAlignment="1">
      <alignment horizontal="left" vertical="center" wrapText="1" indent="1"/>
    </xf>
    <xf numFmtId="0" fontId="24" fillId="0" borderId="188" xfId="0" applyFont="1" applyBorder="1" applyAlignment="1">
      <alignment horizontal="left" vertical="center" wrapText="1" indent="1"/>
    </xf>
    <xf numFmtId="0" fontId="84" fillId="2" borderId="57" xfId="0" applyFont="1" applyFill="1" applyBorder="1" applyAlignment="1">
      <alignment vertical="center" wrapText="1"/>
    </xf>
    <xf numFmtId="0" fontId="84" fillId="2" borderId="58" xfId="0" applyFont="1" applyFill="1" applyBorder="1" applyAlignment="1">
      <alignment vertical="center" wrapText="1"/>
    </xf>
    <xf numFmtId="0" fontId="55" fillId="2" borderId="104" xfId="0" applyFont="1" applyFill="1" applyBorder="1" applyAlignment="1">
      <alignment horizontal="right" vertical="center" wrapText="1" indent="1"/>
    </xf>
    <xf numFmtId="0" fontId="20" fillId="2" borderId="104" xfId="0" applyFont="1" applyFill="1" applyBorder="1" applyAlignment="1">
      <alignment horizontal="right" indent="1"/>
    </xf>
    <xf numFmtId="0" fontId="54" fillId="0" borderId="1" xfId="0" applyFont="1" applyBorder="1" applyAlignment="1">
      <alignment horizontal="left" vertical="center" wrapText="1"/>
    </xf>
    <xf numFmtId="0" fontId="4" fillId="0" borderId="230" xfId="0" applyFont="1" applyBorder="1" applyAlignment="1">
      <alignment horizontal="center" vertical="center" wrapText="1"/>
    </xf>
    <xf numFmtId="0" fontId="4" fillId="0" borderId="231" xfId="0" applyFont="1" applyBorder="1" applyAlignment="1">
      <alignment horizontal="center" vertical="center" wrapText="1"/>
    </xf>
    <xf numFmtId="0" fontId="49" fillId="0" borderId="14" xfId="0" applyFont="1" applyBorder="1" applyAlignment="1">
      <alignment horizontal="center" vertical="center" wrapText="1"/>
    </xf>
    <xf numFmtId="0" fontId="24" fillId="0" borderId="3" xfId="0" applyFont="1" applyBorder="1" applyAlignment="1">
      <alignment horizontal="center" vertical="center" wrapText="1"/>
    </xf>
    <xf numFmtId="0" fontId="20" fillId="0" borderId="14" xfId="0" applyFont="1" applyBorder="1" applyAlignment="1">
      <alignment horizontal="right" vertical="center" wrapText="1" indent="1"/>
    </xf>
    <xf numFmtId="0" fontId="11" fillId="2" borderId="0" xfId="0" applyFont="1" applyFill="1" applyAlignment="1">
      <alignment horizontal="center" vertical="center" wrapText="1"/>
    </xf>
    <xf numFmtId="0" fontId="6" fillId="2" borderId="0" xfId="0" applyFont="1" applyFill="1" applyAlignment="1">
      <alignment horizontal="center" vertical="center" wrapText="1"/>
    </xf>
    <xf numFmtId="0" fontId="6" fillId="2" borderId="0" xfId="0" applyFont="1" applyFill="1" applyAlignment="1">
      <alignment horizontal="left" vertical="center" wrapText="1"/>
    </xf>
    <xf numFmtId="0" fontId="12" fillId="2" borderId="0" xfId="0" applyFont="1" applyFill="1" applyAlignment="1">
      <alignment horizontal="right" vertical="center" wrapText="1"/>
    </xf>
    <xf numFmtId="0" fontId="20" fillId="2" borderId="0" xfId="0" applyFont="1" applyFill="1" applyAlignment="1">
      <alignment horizontal="right" vertical="center" wrapText="1"/>
    </xf>
    <xf numFmtId="0" fontId="12" fillId="2" borderId="0" xfId="0" applyFont="1" applyFill="1" applyAlignment="1">
      <alignment vertical="center" wrapText="1"/>
    </xf>
    <xf numFmtId="165" fontId="24" fillId="3" borderId="17" xfId="0" applyNumberFormat="1" applyFont="1" applyFill="1" applyBorder="1" applyAlignment="1" applyProtection="1">
      <alignment horizontal="right" vertical="center" wrapText="1" indent="1"/>
      <protection locked="0"/>
    </xf>
    <xf numFmtId="165" fontId="24" fillId="4" borderId="151" xfId="0" applyNumberFormat="1" applyFont="1" applyFill="1" applyBorder="1" applyAlignment="1" applyProtection="1">
      <alignment horizontal="right" vertical="center" wrapText="1" indent="1"/>
      <protection locked="0"/>
    </xf>
    <xf numFmtId="165" fontId="24" fillId="0" borderId="41" xfId="0" applyNumberFormat="1" applyFont="1" applyBorder="1" applyAlignment="1">
      <alignment horizontal="right" vertical="center" wrapText="1" indent="1"/>
    </xf>
    <xf numFmtId="165" fontId="24" fillId="0" borderId="198" xfId="0" applyNumberFormat="1" applyFont="1" applyBorder="1" applyAlignment="1">
      <alignment horizontal="right" vertical="center" wrapText="1" indent="1"/>
    </xf>
    <xf numFmtId="165" fontId="24" fillId="0" borderId="115" xfId="0" applyNumberFormat="1" applyFont="1" applyBorder="1" applyAlignment="1">
      <alignment horizontal="right" vertical="center" wrapText="1" indent="1"/>
    </xf>
    <xf numFmtId="165" fontId="20" fillId="0" borderId="115" xfId="0" applyNumberFormat="1" applyFont="1" applyBorder="1" applyAlignment="1">
      <alignment horizontal="right" vertical="center" wrapText="1" indent="1"/>
    </xf>
    <xf numFmtId="165" fontId="24" fillId="4" borderId="166" xfId="0" applyNumberFormat="1" applyFont="1" applyFill="1" applyBorder="1" applyAlignment="1" applyProtection="1">
      <alignment horizontal="right" vertical="center" wrapText="1" indent="1"/>
      <protection locked="0"/>
    </xf>
    <xf numFmtId="165" fontId="24" fillId="0" borderId="169" xfId="0" applyNumberFormat="1" applyFont="1" applyBorder="1" applyAlignment="1">
      <alignment horizontal="right" vertical="center" wrapText="1" indent="1"/>
    </xf>
    <xf numFmtId="165" fontId="24" fillId="0" borderId="201" xfId="0" applyNumberFormat="1" applyFont="1" applyBorder="1" applyAlignment="1">
      <alignment horizontal="right" vertical="center" wrapText="1" indent="1"/>
    </xf>
    <xf numFmtId="165" fontId="12" fillId="0" borderId="45" xfId="0" applyNumberFormat="1" applyFont="1" applyBorder="1" applyAlignment="1">
      <alignment horizontal="right" vertical="center" wrapText="1" indent="1"/>
    </xf>
    <xf numFmtId="165" fontId="12" fillId="0" borderId="200" xfId="0" applyNumberFormat="1" applyFont="1" applyBorder="1" applyAlignment="1">
      <alignment horizontal="right" vertical="center" wrapText="1" indent="1"/>
    </xf>
    <xf numFmtId="165" fontId="12" fillId="0" borderId="70" xfId="0" applyNumberFormat="1" applyFont="1" applyBorder="1" applyAlignment="1">
      <alignment horizontal="right" vertical="center" wrapText="1" indent="1"/>
    </xf>
    <xf numFmtId="165" fontId="20" fillId="0" borderId="170" xfId="0" applyNumberFormat="1" applyFont="1" applyBorder="1" applyAlignment="1">
      <alignment horizontal="right" vertical="center" wrapText="1" indent="1"/>
    </xf>
    <xf numFmtId="165" fontId="20" fillId="0" borderId="41" xfId="0" applyNumberFormat="1" applyFont="1" applyBorder="1" applyAlignment="1">
      <alignment horizontal="right" vertical="center" wrapText="1" indent="1"/>
    </xf>
    <xf numFmtId="165" fontId="12" fillId="0" borderId="167" xfId="0" applyNumberFormat="1" applyFont="1" applyBorder="1" applyAlignment="1">
      <alignment horizontal="right" vertical="center" wrapText="1" indent="1"/>
    </xf>
    <xf numFmtId="165" fontId="24" fillId="16" borderId="116" xfId="0" applyNumberFormat="1" applyFont="1" applyFill="1" applyBorder="1" applyAlignment="1">
      <alignment horizontal="right" vertical="center" wrapText="1" indent="1"/>
    </xf>
    <xf numFmtId="165" fontId="24" fillId="16" borderId="133" xfId="0" applyNumberFormat="1" applyFont="1" applyFill="1" applyBorder="1" applyAlignment="1">
      <alignment horizontal="right" vertical="center" wrapText="1" indent="1"/>
    </xf>
    <xf numFmtId="165" fontId="24" fillId="3" borderId="19" xfId="0" applyNumberFormat="1" applyFont="1" applyFill="1" applyBorder="1" applyAlignment="1" applyProtection="1">
      <alignment horizontal="right" vertical="center" wrapText="1"/>
      <protection locked="0"/>
    </xf>
    <xf numFmtId="165" fontId="24" fillId="3" borderId="20" xfId="0" applyNumberFormat="1" applyFont="1" applyFill="1" applyBorder="1" applyAlignment="1" applyProtection="1">
      <alignment horizontal="right" vertical="center" wrapText="1" indent="1"/>
      <protection locked="0"/>
    </xf>
    <xf numFmtId="165" fontId="24" fillId="4" borderId="132" xfId="0" applyNumberFormat="1" applyFont="1" applyFill="1" applyBorder="1" applyAlignment="1" applyProtection="1">
      <alignment horizontal="right" vertical="center" wrapText="1" indent="1"/>
      <protection locked="0"/>
    </xf>
    <xf numFmtId="167" fontId="24" fillId="4" borderId="37" xfId="0" applyNumberFormat="1" applyFont="1" applyFill="1" applyBorder="1" applyAlignment="1" applyProtection="1">
      <alignment horizontal="right" vertical="center" wrapText="1" indent="1"/>
      <protection locked="0"/>
    </xf>
    <xf numFmtId="165" fontId="24" fillId="3" borderId="37" xfId="0" applyNumberFormat="1" applyFont="1" applyFill="1" applyBorder="1" applyAlignment="1" applyProtection="1">
      <alignment horizontal="right" vertical="center" wrapText="1" indent="1"/>
      <protection locked="0"/>
    </xf>
    <xf numFmtId="165" fontId="24" fillId="4" borderId="37" xfId="0" applyNumberFormat="1" applyFont="1" applyFill="1" applyBorder="1" applyAlignment="1" applyProtection="1">
      <alignment horizontal="right" vertical="center" wrapText="1" indent="1"/>
      <protection locked="0"/>
    </xf>
    <xf numFmtId="165" fontId="24" fillId="0" borderId="233" xfId="0" applyNumberFormat="1" applyFont="1" applyBorder="1" applyAlignment="1">
      <alignment horizontal="right" vertical="center" wrapText="1" indent="1"/>
    </xf>
    <xf numFmtId="165" fontId="24" fillId="0" borderId="234" xfId="0" applyNumberFormat="1" applyFont="1" applyBorder="1" applyAlignment="1">
      <alignment horizontal="right" vertical="center" wrapText="1" indent="1"/>
    </xf>
    <xf numFmtId="171" fontId="12" fillId="0" borderId="202" xfId="0" applyNumberFormat="1" applyFont="1" applyBorder="1" applyAlignment="1">
      <alignment vertical="center" wrapText="1"/>
    </xf>
    <xf numFmtId="171" fontId="12" fillId="0" borderId="235" xfId="0" applyNumberFormat="1" applyFont="1" applyBorder="1" applyAlignment="1">
      <alignment horizontal="right" vertical="center" wrapText="1" indent="1"/>
    </xf>
    <xf numFmtId="165" fontId="20" fillId="4" borderId="236" xfId="0" applyNumberFormat="1" applyFont="1" applyFill="1" applyBorder="1" applyAlignment="1" applyProtection="1">
      <alignment horizontal="right" vertical="center" wrapText="1" indent="1"/>
      <protection locked="0"/>
    </xf>
    <xf numFmtId="165" fontId="20" fillId="0" borderId="167" xfId="0" applyNumberFormat="1" applyFont="1" applyBorder="1" applyAlignment="1">
      <alignment horizontal="right" vertical="center" wrapText="1" indent="1"/>
    </xf>
    <xf numFmtId="165" fontId="12" fillId="0" borderId="237" xfId="0" applyNumberFormat="1" applyFont="1" applyBorder="1" applyAlignment="1">
      <alignment horizontal="right" vertical="center" wrapText="1" indent="1"/>
    </xf>
    <xf numFmtId="165" fontId="20" fillId="4" borderId="37" xfId="0" applyNumberFormat="1" applyFont="1" applyFill="1" applyBorder="1" applyAlignment="1" applyProtection="1">
      <alignment horizontal="right" vertical="center" wrapText="1" indent="1"/>
      <protection locked="0"/>
    </xf>
    <xf numFmtId="9" fontId="20" fillId="16" borderId="151" xfId="0" applyNumberFormat="1" applyFont="1" applyFill="1" applyBorder="1" applyAlignment="1">
      <alignment horizontal="center" vertical="center" wrapText="1"/>
    </xf>
    <xf numFmtId="9" fontId="20" fillId="4" borderId="151" xfId="0" applyNumberFormat="1" applyFont="1" applyFill="1" applyBorder="1" applyAlignment="1" applyProtection="1">
      <alignment horizontal="center" vertical="center" wrapText="1"/>
      <protection locked="0"/>
    </xf>
    <xf numFmtId="0" fontId="24" fillId="2" borderId="0" xfId="0" applyFont="1" applyFill="1" applyAlignment="1">
      <alignment horizontal="left"/>
    </xf>
    <xf numFmtId="0" fontId="24" fillId="2" borderId="151" xfId="0" applyFont="1" applyFill="1" applyBorder="1" applyAlignment="1">
      <alignment horizontal="right" indent="1"/>
    </xf>
    <xf numFmtId="9" fontId="20" fillId="16" borderId="151" xfId="0" applyNumberFormat="1" applyFont="1" applyFill="1" applyBorder="1" applyAlignment="1" applyProtection="1">
      <alignment horizontal="right" vertical="center" wrapText="1" indent="1"/>
      <protection locked="0"/>
    </xf>
    <xf numFmtId="0" fontId="55" fillId="2" borderId="151" xfId="0" applyFont="1" applyFill="1" applyBorder="1" applyAlignment="1">
      <alignment horizontal="right" indent="1"/>
    </xf>
    <xf numFmtId="0" fontId="24" fillId="2" borderId="151" xfId="0" applyFont="1" applyFill="1" applyBorder="1" applyAlignment="1">
      <alignment horizontal="right" vertical="center" indent="1"/>
    </xf>
    <xf numFmtId="0" fontId="55" fillId="2" borderId="151" xfId="0" applyFont="1" applyFill="1" applyBorder="1" applyAlignment="1">
      <alignment horizontal="right" vertical="center" indent="1"/>
    </xf>
    <xf numFmtId="0" fontId="26" fillId="0" borderId="1" xfId="0" applyFont="1" applyBorder="1" applyAlignment="1">
      <alignment vertical="center" wrapText="1"/>
    </xf>
    <xf numFmtId="0" fontId="0" fillId="2" borderId="0" xfId="0" applyFill="1" applyAlignment="1">
      <alignment vertical="top" wrapText="1"/>
    </xf>
    <xf numFmtId="0" fontId="20" fillId="2" borderId="11" xfId="0" applyFont="1" applyFill="1" applyBorder="1" applyAlignment="1">
      <alignment vertical="center" wrapText="1"/>
    </xf>
    <xf numFmtId="0" fontId="15" fillId="2" borderId="0" xfId="0" applyFont="1" applyFill="1" applyAlignment="1">
      <alignment vertical="center" wrapText="1"/>
    </xf>
    <xf numFmtId="0" fontId="26" fillId="2" borderId="1" xfId="0" applyFont="1" applyFill="1" applyBorder="1" applyAlignment="1">
      <alignment vertical="center" wrapText="1"/>
    </xf>
    <xf numFmtId="0" fontId="50" fillId="0" borderId="13" xfId="0" applyFont="1" applyBorder="1" applyAlignment="1">
      <alignment vertical="center" wrapText="1"/>
    </xf>
    <xf numFmtId="0" fontId="20" fillId="2" borderId="0" xfId="0" applyFont="1" applyFill="1" applyAlignment="1">
      <alignment horizontal="left" vertical="center" wrapText="1"/>
    </xf>
    <xf numFmtId="0" fontId="49" fillId="0" borderId="0" xfId="0" applyFont="1" applyAlignment="1">
      <alignment horizontal="center" vertical="center" wrapText="1"/>
    </xf>
    <xf numFmtId="0" fontId="49" fillId="2" borderId="0" xfId="0" applyFont="1" applyFill="1" applyAlignment="1">
      <alignment horizontal="center" vertical="center" wrapText="1"/>
    </xf>
    <xf numFmtId="0" fontId="75" fillId="0" borderId="21" xfId="0" applyFont="1" applyBorder="1" applyAlignment="1">
      <alignment horizontal="center" vertical="center"/>
    </xf>
    <xf numFmtId="0" fontId="54" fillId="2" borderId="6" xfId="0" applyFont="1" applyFill="1" applyBorder="1" applyAlignment="1">
      <alignment horizontal="left" vertical="center" wrapText="1"/>
    </xf>
    <xf numFmtId="0" fontId="54" fillId="2" borderId="0" xfId="0" applyFont="1" applyFill="1" applyAlignment="1">
      <alignment horizontal="left" vertical="center" wrapText="1"/>
    </xf>
    <xf numFmtId="165" fontId="24" fillId="3" borderId="51" xfId="0" applyNumberFormat="1" applyFont="1" applyFill="1" applyBorder="1" applyAlignment="1" applyProtection="1">
      <alignment horizontal="right" vertical="center" wrapText="1" indent="1"/>
      <protection locked="0"/>
    </xf>
    <xf numFmtId="165" fontId="20" fillId="0" borderId="73" xfId="0" applyNumberFormat="1" applyFont="1" applyBorder="1" applyAlignment="1">
      <alignment horizontal="right" vertical="center" wrapText="1" indent="1"/>
    </xf>
    <xf numFmtId="0" fontId="16" fillId="2" borderId="134" xfId="4" applyFont="1" applyFill="1" applyBorder="1" applyAlignment="1">
      <alignment horizontal="left" vertical="center"/>
    </xf>
    <xf numFmtId="0" fontId="16" fillId="2" borderId="139" xfId="4" applyFont="1" applyFill="1" applyBorder="1" applyAlignment="1">
      <alignment horizontal="center" vertical="center"/>
    </xf>
    <xf numFmtId="0" fontId="16" fillId="2" borderId="137" xfId="4" applyFont="1" applyFill="1" applyBorder="1" applyAlignment="1">
      <alignment horizontal="center" vertical="center"/>
    </xf>
    <xf numFmtId="0" fontId="16" fillId="2" borderId="151" xfId="0" applyFont="1" applyFill="1" applyBorder="1" applyAlignment="1">
      <alignment horizontal="center" vertical="center" wrapText="1"/>
    </xf>
    <xf numFmtId="165" fontId="12" fillId="0" borderId="16" xfId="0" applyNumberFormat="1" applyFont="1" applyBorder="1" applyAlignment="1">
      <alignment horizontal="right" vertical="center" wrapText="1" indent="1"/>
    </xf>
    <xf numFmtId="165" fontId="12" fillId="0" borderId="49" xfId="0" applyNumberFormat="1" applyFont="1" applyBorder="1" applyAlignment="1">
      <alignment horizontal="right" vertical="center" wrapText="1" indent="1"/>
    </xf>
    <xf numFmtId="165" fontId="12" fillId="0" borderId="175" xfId="0" applyNumberFormat="1" applyFont="1" applyBorder="1" applyAlignment="1">
      <alignment horizontal="right" vertical="center" wrapText="1" indent="1"/>
    </xf>
    <xf numFmtId="172" fontId="12" fillId="4" borderId="37" xfId="0" applyNumberFormat="1" applyFont="1" applyFill="1" applyBorder="1" applyAlignment="1">
      <alignment horizontal="right" vertical="center" wrapText="1" indent="1"/>
    </xf>
    <xf numFmtId="172" fontId="12" fillId="4" borderId="69" xfId="0" applyNumberFormat="1" applyFont="1" applyFill="1" applyBorder="1" applyAlignment="1">
      <alignment horizontal="right" vertical="center" wrapText="1" indent="1"/>
    </xf>
    <xf numFmtId="165" fontId="12" fillId="0" borderId="174" xfId="0" applyNumberFormat="1" applyFont="1" applyBorder="1" applyAlignment="1">
      <alignment horizontal="right" vertical="center" wrapText="1" indent="1"/>
    </xf>
    <xf numFmtId="165" fontId="12" fillId="0" borderId="44" xfId="0" applyNumberFormat="1" applyFont="1" applyBorder="1" applyAlignment="1">
      <alignment horizontal="right" vertical="center" wrapText="1" indent="1"/>
    </xf>
    <xf numFmtId="165" fontId="12" fillId="0" borderId="46" xfId="0" applyNumberFormat="1" applyFont="1" applyBorder="1" applyAlignment="1">
      <alignment horizontal="right" vertical="center" wrapText="1" indent="1"/>
    </xf>
    <xf numFmtId="0" fontId="24" fillId="2" borderId="13" xfId="0" applyFont="1" applyFill="1" applyBorder="1" applyAlignment="1">
      <alignment vertical="center" wrapText="1"/>
    </xf>
    <xf numFmtId="165" fontId="24" fillId="3" borderId="236" xfId="0" applyNumberFormat="1" applyFont="1" applyFill="1" applyBorder="1" applyAlignment="1" applyProtection="1">
      <alignment horizontal="right" vertical="center" wrapText="1" indent="1"/>
      <protection locked="0"/>
    </xf>
    <xf numFmtId="165" fontId="24" fillId="4" borderId="236" xfId="0" applyNumberFormat="1" applyFont="1" applyFill="1" applyBorder="1" applyAlignment="1" applyProtection="1">
      <alignment horizontal="right" vertical="center" wrapText="1" indent="1"/>
      <protection locked="0"/>
    </xf>
    <xf numFmtId="0" fontId="4" fillId="0" borderId="202" xfId="0" applyFont="1" applyBorder="1" applyAlignment="1">
      <alignment horizontal="center" vertical="center" wrapText="1"/>
    </xf>
    <xf numFmtId="9" fontId="20" fillId="16" borderId="37" xfId="0" applyNumberFormat="1" applyFont="1" applyFill="1" applyBorder="1" applyAlignment="1" applyProtection="1">
      <alignment horizontal="right" vertical="center" wrapText="1" indent="1"/>
      <protection locked="0"/>
    </xf>
    <xf numFmtId="165" fontId="12" fillId="4" borderId="69" xfId="0" applyNumberFormat="1" applyFont="1" applyFill="1" applyBorder="1" applyAlignment="1">
      <alignment horizontal="right" vertical="center" wrapText="1" indent="1"/>
    </xf>
    <xf numFmtId="1" fontId="57" fillId="2" borderId="0" xfId="0" applyNumberFormat="1" applyFont="1" applyFill="1" applyAlignment="1">
      <alignment vertical="center" wrapText="1"/>
    </xf>
    <xf numFmtId="0" fontId="57" fillId="2" borderId="0" xfId="0" applyFont="1" applyFill="1" applyAlignment="1">
      <alignment vertical="center" wrapText="1"/>
    </xf>
    <xf numFmtId="0" fontId="57" fillId="2" borderId="98" xfId="0" applyFont="1" applyFill="1" applyBorder="1" applyAlignment="1">
      <alignment vertical="center"/>
    </xf>
    <xf numFmtId="0" fontId="30" fillId="2" borderId="0" xfId="0" applyFont="1" applyFill="1" applyAlignment="1" applyProtection="1">
      <alignment horizontal="justify" vertical="center"/>
      <protection hidden="1"/>
    </xf>
    <xf numFmtId="0" fontId="46" fillId="2" borderId="0" xfId="0" applyFont="1" applyFill="1" applyAlignment="1" applyProtection="1">
      <alignment vertical="center"/>
      <protection hidden="1"/>
    </xf>
    <xf numFmtId="0" fontId="30" fillId="0" borderId="0" xfId="0" applyFont="1" applyAlignment="1" applyProtection="1">
      <alignment horizontal="justify" vertical="top" wrapText="1"/>
      <protection hidden="1"/>
    </xf>
    <xf numFmtId="0" fontId="46" fillId="2" borderId="56" xfId="0" applyFont="1" applyFill="1" applyBorder="1" applyAlignment="1" applyProtection="1">
      <alignment vertical="center"/>
      <protection hidden="1"/>
    </xf>
    <xf numFmtId="0" fontId="30" fillId="2" borderId="0" xfId="0" applyFont="1" applyFill="1" applyAlignment="1" applyProtection="1">
      <alignment horizontal="left" vertical="center" wrapText="1"/>
      <protection hidden="1"/>
    </xf>
    <xf numFmtId="0" fontId="30" fillId="2" borderId="0" xfId="0" applyFont="1" applyFill="1" applyAlignment="1" applyProtection="1">
      <alignment horizontal="justify"/>
      <protection hidden="1"/>
    </xf>
    <xf numFmtId="0" fontId="30" fillId="2" borderId="0" xfId="0" applyFont="1" applyFill="1" applyAlignment="1" applyProtection="1">
      <alignment horizontal="justify" vertical="center" wrapText="1"/>
      <protection hidden="1"/>
    </xf>
    <xf numFmtId="0" fontId="30" fillId="0" borderId="0" xfId="0" applyFont="1" applyAlignment="1" applyProtection="1">
      <alignment horizontal="justify" vertical="center"/>
      <protection hidden="1"/>
    </xf>
    <xf numFmtId="0" fontId="43" fillId="5" borderId="0" xfId="0" applyFont="1" applyFill="1" applyAlignment="1" applyProtection="1">
      <alignment horizontal="left" vertical="center"/>
      <protection hidden="1"/>
    </xf>
    <xf numFmtId="0" fontId="32" fillId="2" borderId="26" xfId="0" applyFont="1" applyFill="1" applyBorder="1" applyAlignment="1" applyProtection="1">
      <alignment horizontal="left" vertical="center" wrapText="1"/>
      <protection hidden="1"/>
    </xf>
    <xf numFmtId="0" fontId="30" fillId="2" borderId="75" xfId="0" quotePrefix="1" applyFont="1" applyFill="1" applyBorder="1" applyAlignment="1" applyProtection="1">
      <alignment horizontal="justify" vertical="top" wrapText="1"/>
      <protection hidden="1"/>
    </xf>
    <xf numFmtId="0" fontId="30" fillId="2" borderId="0" xfId="0" applyFont="1" applyFill="1" applyAlignment="1" applyProtection="1">
      <alignment horizontal="justify" vertical="top" wrapText="1"/>
      <protection hidden="1"/>
    </xf>
    <xf numFmtId="0" fontId="32" fillId="2" borderId="0" xfId="0" applyFont="1" applyFill="1" applyAlignment="1" applyProtection="1">
      <alignment horizontal="justify" vertical="center" wrapText="1"/>
      <protection hidden="1"/>
    </xf>
    <xf numFmtId="0" fontId="32" fillId="2" borderId="0" xfId="0" applyFont="1" applyFill="1" applyAlignment="1" applyProtection="1">
      <alignment horizontal="justify" vertical="center"/>
      <protection hidden="1"/>
    </xf>
    <xf numFmtId="0" fontId="27" fillId="2" borderId="161" xfId="0" applyFont="1" applyFill="1" applyBorder="1" applyAlignment="1" applyProtection="1">
      <alignment horizontal="center" wrapText="1"/>
      <protection hidden="1"/>
    </xf>
    <xf numFmtId="0" fontId="27" fillId="2" borderId="162" xfId="0" applyFont="1" applyFill="1" applyBorder="1" applyAlignment="1" applyProtection="1">
      <alignment horizontal="center" wrapText="1"/>
      <protection hidden="1"/>
    </xf>
    <xf numFmtId="0" fontId="27" fillId="2" borderId="76" xfId="0" applyFont="1" applyFill="1" applyBorder="1" applyAlignment="1" applyProtection="1">
      <alignment horizontal="center" wrapText="1"/>
      <protection hidden="1"/>
    </xf>
    <xf numFmtId="0" fontId="27" fillId="2" borderId="88" xfId="0" applyFont="1" applyFill="1" applyBorder="1" applyAlignment="1" applyProtection="1">
      <alignment horizontal="center" wrapText="1"/>
      <protection hidden="1"/>
    </xf>
    <xf numFmtId="0" fontId="61" fillId="0" borderId="161" xfId="0" applyFont="1" applyBorder="1" applyAlignment="1" applyProtection="1">
      <alignment horizontal="center" vertical="center" wrapText="1"/>
      <protection hidden="1"/>
    </xf>
    <xf numFmtId="0" fontId="61" fillId="0" borderId="75" xfId="0" applyFont="1" applyBorder="1" applyAlignment="1" applyProtection="1">
      <alignment horizontal="center" vertical="center" wrapText="1"/>
      <protection hidden="1"/>
    </xf>
    <xf numFmtId="0" fontId="61" fillId="0" borderId="162" xfId="0" applyFont="1" applyBorder="1" applyAlignment="1" applyProtection="1">
      <alignment horizontal="center" vertical="center" wrapText="1"/>
      <protection hidden="1"/>
    </xf>
    <xf numFmtId="0" fontId="61" fillId="0" borderId="76" xfId="0" applyFont="1" applyBorder="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1" fillId="0" borderId="88" xfId="0" applyFont="1" applyBorder="1" applyAlignment="1" applyProtection="1">
      <alignment horizontal="center" vertical="center" wrapText="1"/>
      <protection hidden="1"/>
    </xf>
    <xf numFmtId="0" fontId="61" fillId="0" borderId="163" xfId="0" applyFont="1" applyBorder="1" applyAlignment="1" applyProtection="1">
      <alignment horizontal="center" vertical="center" wrapText="1"/>
      <protection hidden="1"/>
    </xf>
    <xf numFmtId="0" fontId="61" fillId="0" borderId="26" xfId="0" applyFont="1" applyBorder="1" applyAlignment="1" applyProtection="1">
      <alignment horizontal="center" vertical="center" wrapText="1"/>
      <protection hidden="1"/>
    </xf>
    <xf numFmtId="0" fontId="61" fillId="0" borderId="164" xfId="0" applyFont="1" applyBorder="1" applyAlignment="1" applyProtection="1">
      <alignment horizontal="center" vertical="center" wrapText="1"/>
      <protection hidden="1"/>
    </xf>
    <xf numFmtId="0" fontId="61" fillId="0" borderId="158" xfId="0" applyFont="1" applyBorder="1" applyAlignment="1" applyProtection="1">
      <alignment horizontal="center" vertical="center" wrapText="1"/>
      <protection hidden="1"/>
    </xf>
    <xf numFmtId="0" fontId="61" fillId="0" borderId="159" xfId="0" applyFont="1" applyBorder="1" applyAlignment="1" applyProtection="1">
      <alignment horizontal="center" vertical="center" wrapText="1"/>
      <protection hidden="1"/>
    </xf>
    <xf numFmtId="0" fontId="61" fillId="0" borderId="160" xfId="0" applyFont="1" applyBorder="1" applyAlignment="1" applyProtection="1">
      <alignment horizontal="center" vertical="center" wrapText="1"/>
      <protection hidden="1"/>
    </xf>
    <xf numFmtId="0" fontId="79" fillId="2" borderId="0" xfId="0" applyFont="1" applyFill="1" applyAlignment="1" applyProtection="1">
      <alignment horizontal="center" vertical="center"/>
      <protection hidden="1"/>
    </xf>
    <xf numFmtId="0" fontId="32" fillId="2" borderId="0" xfId="0" applyFont="1" applyFill="1" applyAlignment="1" applyProtection="1">
      <alignment horizontal="left" vertical="center" wrapText="1"/>
      <protection hidden="1"/>
    </xf>
    <xf numFmtId="0" fontId="80" fillId="2" borderId="0" xfId="0" applyFont="1" applyFill="1" applyAlignment="1" applyProtection="1">
      <alignment horizontal="left" vertical="center" wrapText="1"/>
      <protection hidden="1"/>
    </xf>
    <xf numFmtId="0" fontId="30" fillId="2" borderId="0" xfId="0" quotePrefix="1" applyFont="1" applyFill="1" applyAlignment="1" applyProtection="1">
      <alignment horizontal="left" vertical="top" wrapText="1"/>
      <protection hidden="1"/>
    </xf>
    <xf numFmtId="0" fontId="45" fillId="8" borderId="0" xfId="0" applyFont="1" applyFill="1" applyAlignment="1" applyProtection="1">
      <alignment horizontal="center" vertical="center"/>
      <protection hidden="1"/>
    </xf>
    <xf numFmtId="0" fontId="32" fillId="2" borderId="0" xfId="0" applyFont="1" applyFill="1" applyAlignment="1" applyProtection="1">
      <alignment horizontal="left" vertical="top" wrapText="1"/>
      <protection hidden="1"/>
    </xf>
    <xf numFmtId="0" fontId="30" fillId="2" borderId="0" xfId="0" applyFont="1" applyFill="1" applyAlignment="1" applyProtection="1">
      <alignment horizontal="justify" vertical="top"/>
      <protection hidden="1"/>
    </xf>
    <xf numFmtId="0" fontId="43" fillId="8" borderId="0" xfId="0" applyFont="1" applyFill="1" applyAlignment="1" applyProtection="1">
      <alignment horizontal="left" vertical="center"/>
      <protection hidden="1"/>
    </xf>
    <xf numFmtId="0" fontId="42" fillId="2" borderId="0" xfId="0" applyFont="1" applyFill="1" applyAlignment="1" applyProtection="1">
      <alignment horizontal="center" vertical="center" wrapText="1"/>
      <protection hidden="1"/>
    </xf>
    <xf numFmtId="0" fontId="24" fillId="0" borderId="96" xfId="0" applyFont="1" applyBorder="1" applyAlignment="1">
      <alignment horizontal="center" vertical="center" wrapText="1"/>
    </xf>
    <xf numFmtId="0" fontId="24" fillId="0" borderId="93" xfId="0" applyFont="1" applyBorder="1" applyAlignment="1">
      <alignment horizontal="center" vertical="center" wrapText="1"/>
    </xf>
    <xf numFmtId="0" fontId="13" fillId="0" borderId="83" xfId="0" applyFont="1" applyBorder="1" applyAlignment="1">
      <alignment horizontal="center" vertical="center" wrapText="1"/>
    </xf>
    <xf numFmtId="0" fontId="13" fillId="0" borderId="25" xfId="0" applyFont="1" applyBorder="1" applyAlignment="1">
      <alignment horizontal="center" vertical="center" wrapText="1"/>
    </xf>
    <xf numFmtId="164" fontId="20" fillId="0" borderId="218" xfId="0" applyNumberFormat="1" applyFont="1" applyBorder="1" applyAlignment="1">
      <alignment horizontal="right" vertical="center" wrapText="1" indent="1"/>
    </xf>
    <xf numFmtId="0" fontId="20" fillId="0" borderId="218" xfId="0" applyFont="1" applyBorder="1" applyAlignment="1">
      <alignment horizontal="right" indent="1"/>
    </xf>
    <xf numFmtId="0" fontId="24" fillId="0" borderId="77" xfId="0" applyFont="1" applyBorder="1" applyAlignment="1">
      <alignment horizontal="left" vertical="center" wrapText="1" indent="1"/>
    </xf>
    <xf numFmtId="0" fontId="20" fillId="0" borderId="24" xfId="0" applyFont="1" applyBorder="1" applyAlignment="1">
      <alignment horizontal="left" indent="1"/>
    </xf>
    <xf numFmtId="164" fontId="20" fillId="0" borderId="24" xfId="0" applyNumberFormat="1" applyFont="1" applyBorder="1" applyAlignment="1">
      <alignment horizontal="right" vertical="center" wrapText="1" indent="1"/>
    </xf>
    <xf numFmtId="0" fontId="20" fillId="0" borderId="24" xfId="0" applyFont="1" applyBorder="1" applyAlignment="1">
      <alignment horizontal="right" indent="1"/>
    </xf>
    <xf numFmtId="0" fontId="24" fillId="0" borderId="217" xfId="0" applyFont="1" applyBorder="1" applyAlignment="1">
      <alignment horizontal="left" vertical="center" wrapText="1" indent="1"/>
    </xf>
    <xf numFmtId="0" fontId="20" fillId="0" borderId="218" xfId="0" applyFont="1" applyBorder="1" applyAlignment="1">
      <alignment horizontal="left" indent="1"/>
    </xf>
    <xf numFmtId="0" fontId="52" fillId="8" borderId="0" xfId="0" applyFont="1" applyFill="1" applyAlignment="1">
      <alignment horizontal="center" vertical="center" wrapText="1"/>
    </xf>
    <xf numFmtId="0" fontId="20" fillId="0" borderId="24" xfId="0" applyFont="1" applyBorder="1" applyAlignment="1">
      <alignment horizontal="left" vertical="center" wrapText="1"/>
    </xf>
    <xf numFmtId="169" fontId="13" fillId="0" borderId="84" xfId="0" applyNumberFormat="1" applyFont="1" applyBorder="1" applyAlignment="1">
      <alignment horizontal="center" vertical="center" wrapText="1"/>
    </xf>
    <xf numFmtId="169" fontId="13" fillId="0" borderId="79" xfId="0" applyNumberFormat="1" applyFont="1" applyBorder="1" applyAlignment="1">
      <alignment horizontal="center" vertical="center" wrapText="1"/>
    </xf>
    <xf numFmtId="0" fontId="57" fillId="0" borderId="102" xfId="0" applyFont="1" applyBorder="1" applyAlignment="1">
      <alignment horizontal="center" vertical="center" wrapText="1"/>
    </xf>
    <xf numFmtId="0" fontId="57" fillId="0" borderId="99" xfId="0" applyFont="1" applyBorder="1" applyAlignment="1">
      <alignment horizontal="center" vertical="center" wrapText="1"/>
    </xf>
    <xf numFmtId="0" fontId="57" fillId="0" borderId="103" xfId="0" applyFont="1" applyBorder="1" applyAlignment="1">
      <alignment horizontal="center" vertical="center" wrapText="1"/>
    </xf>
    <xf numFmtId="0" fontId="57" fillId="0" borderId="101" xfId="0" applyFont="1" applyBorder="1" applyAlignment="1">
      <alignment horizontal="center" vertical="center" wrapText="1"/>
    </xf>
    <xf numFmtId="0" fontId="57" fillId="0" borderId="97" xfId="0" applyFont="1" applyBorder="1" applyAlignment="1">
      <alignment horizontal="center" vertical="center"/>
    </xf>
    <xf numFmtId="0" fontId="57" fillId="0" borderId="100" xfId="0" applyFont="1" applyBorder="1" applyAlignment="1">
      <alignment horizontal="center" vertical="center"/>
    </xf>
    <xf numFmtId="170" fontId="21" fillId="0" borderId="224" xfId="0" applyNumberFormat="1" applyFont="1" applyBorder="1" applyAlignment="1">
      <alignment horizontal="right" vertical="center" wrapText="1" indent="1"/>
    </xf>
    <xf numFmtId="0" fontId="24" fillId="0" borderId="155" xfId="0" applyFont="1" applyBorder="1" applyAlignment="1">
      <alignment horizontal="left" vertical="center" wrapText="1" indent="1"/>
    </xf>
    <xf numFmtId="0" fontId="24" fillId="0" borderId="151" xfId="0" applyFont="1" applyBorder="1" applyAlignment="1">
      <alignment horizontal="left" vertical="center" wrapText="1" indent="1"/>
    </xf>
    <xf numFmtId="170" fontId="20" fillId="2" borderId="0" xfId="0" applyNumberFormat="1" applyFont="1" applyFill="1" applyAlignment="1">
      <alignment horizontal="left" vertical="center" wrapText="1"/>
    </xf>
    <xf numFmtId="0" fontId="57" fillId="0" borderId="127" xfId="0" applyFont="1" applyBorder="1" applyAlignment="1">
      <alignment horizontal="right" vertical="center" wrapText="1"/>
    </xf>
    <xf numFmtId="0" fontId="57" fillId="0" borderId="58" xfId="0" applyFont="1" applyBorder="1" applyAlignment="1">
      <alignment horizontal="right" vertical="center" wrapText="1"/>
    </xf>
    <xf numFmtId="0" fontId="55" fillId="0" borderId="85" xfId="0" applyFont="1" applyBorder="1" applyAlignment="1">
      <alignment horizontal="right" vertical="center" wrapText="1" indent="1"/>
    </xf>
    <xf numFmtId="0" fontId="20" fillId="0" borderId="86" xfId="0" applyFont="1" applyBorder="1" applyAlignment="1">
      <alignment horizontal="right" indent="1"/>
    </xf>
    <xf numFmtId="0" fontId="48" fillId="2" borderId="0" xfId="0" applyFont="1" applyFill="1" applyAlignment="1">
      <alignment horizontal="center" vertical="center"/>
    </xf>
    <xf numFmtId="0" fontId="3" fillId="2" borderId="0" xfId="0" applyFont="1" applyFill="1" applyAlignment="1">
      <alignment horizontal="left" vertical="center" wrapText="1"/>
    </xf>
    <xf numFmtId="0" fontId="24" fillId="0" borderId="156" xfId="0" applyFont="1" applyBorder="1" applyAlignment="1">
      <alignment horizontal="left" vertical="center" wrapText="1" indent="1"/>
    </xf>
    <xf numFmtId="0" fontId="24" fillId="0" borderId="157" xfId="0" applyFont="1" applyBorder="1" applyAlignment="1">
      <alignment horizontal="left" vertical="center" wrapText="1" indent="1"/>
    </xf>
    <xf numFmtId="0" fontId="0" fillId="0" borderId="0" xfId="0" applyAlignment="1">
      <alignment horizontal="center"/>
    </xf>
    <xf numFmtId="0" fontId="24" fillId="0" borderId="0" xfId="0" applyFont="1" applyAlignment="1">
      <alignment horizontal="center" vertical="center" wrapText="1"/>
    </xf>
    <xf numFmtId="0" fontId="55" fillId="0" borderId="152" xfId="0" applyFont="1" applyBorder="1" applyAlignment="1">
      <alignment horizontal="center" vertical="center" wrapText="1"/>
    </xf>
    <xf numFmtId="0" fontId="55" fillId="0" borderId="153" xfId="0" applyFont="1" applyBorder="1" applyAlignment="1">
      <alignment horizontal="center" vertical="center" wrapText="1"/>
    </xf>
    <xf numFmtId="0" fontId="55" fillId="19" borderId="0" xfId="0" applyFont="1" applyFill="1" applyAlignment="1">
      <alignment horizontal="center" vertical="center"/>
    </xf>
    <xf numFmtId="0" fontId="55" fillId="11" borderId="0" xfId="0" applyFont="1" applyFill="1" applyAlignment="1">
      <alignment horizontal="center" vertical="center" wrapText="1"/>
    </xf>
    <xf numFmtId="0" fontId="73" fillId="0" borderId="0" xfId="0" applyFont="1" applyAlignment="1">
      <alignment horizontal="center"/>
    </xf>
    <xf numFmtId="0" fontId="60" fillId="0" borderId="116" xfId="0" applyFont="1" applyBorder="1" applyAlignment="1">
      <alignment horizontal="center" wrapText="1"/>
    </xf>
    <xf numFmtId="0" fontId="60" fillId="0" borderId="114" xfId="0" applyFont="1" applyBorder="1" applyAlignment="1">
      <alignment horizontal="center" wrapText="1"/>
    </xf>
    <xf numFmtId="0" fontId="73" fillId="0" borderId="111" xfId="0" applyFont="1" applyBorder="1" applyAlignment="1">
      <alignment horizontal="center"/>
    </xf>
    <xf numFmtId="0" fontId="55" fillId="0" borderId="145" xfId="0" applyFont="1" applyBorder="1" applyAlignment="1">
      <alignment horizontal="left" vertical="center" wrapText="1" indent="1"/>
    </xf>
    <xf numFmtId="0" fontId="55" fillId="0" borderId="146" xfId="0" applyFont="1" applyBorder="1" applyAlignment="1">
      <alignment horizontal="left" vertical="center" wrapText="1" indent="1"/>
    </xf>
    <xf numFmtId="164" fontId="12" fillId="0" borderId="87" xfId="0" applyNumberFormat="1" applyFont="1" applyBorder="1" applyAlignment="1">
      <alignment horizontal="center" vertical="center" wrapText="1"/>
    </xf>
    <xf numFmtId="0" fontId="20" fillId="0" borderId="87" xfId="0" applyFont="1" applyBorder="1"/>
    <xf numFmtId="164" fontId="12" fillId="0" borderId="149" xfId="0" applyNumberFormat="1" applyFont="1" applyBorder="1" applyAlignment="1">
      <alignment horizontal="center" vertical="center" wrapText="1"/>
    </xf>
    <xf numFmtId="164" fontId="12" fillId="0" borderId="146" xfId="0" applyNumberFormat="1" applyFont="1" applyBorder="1" applyAlignment="1">
      <alignment horizontal="center" vertical="center" wrapText="1"/>
    </xf>
    <xf numFmtId="164" fontId="12" fillId="0" borderId="150" xfId="0" applyNumberFormat="1" applyFont="1" applyBorder="1" applyAlignment="1">
      <alignment horizontal="center" vertical="center" wrapText="1"/>
    </xf>
    <xf numFmtId="0" fontId="55" fillId="0" borderId="57" xfId="0" applyFont="1" applyBorder="1" applyAlignment="1">
      <alignment horizontal="left" vertical="center" wrapText="1" indent="1"/>
    </xf>
    <xf numFmtId="0" fontId="55" fillId="0" borderId="58" xfId="0" applyFont="1" applyBorder="1" applyAlignment="1">
      <alignment horizontal="left" vertical="center" wrapText="1" indent="1"/>
    </xf>
    <xf numFmtId="164" fontId="12" fillId="0" borderId="140" xfId="0" applyNumberFormat="1" applyFont="1" applyBorder="1" applyAlignment="1">
      <alignment horizontal="center" vertical="center" wrapText="1"/>
    </xf>
    <xf numFmtId="164" fontId="12" fillId="0" borderId="58" xfId="0" applyNumberFormat="1" applyFont="1" applyBorder="1" applyAlignment="1">
      <alignment horizontal="center" vertical="center" wrapText="1"/>
    </xf>
    <xf numFmtId="164" fontId="12" fillId="0" borderId="141" xfId="0" applyNumberFormat="1" applyFont="1" applyBorder="1" applyAlignment="1">
      <alignment horizontal="center" vertical="center" wrapText="1"/>
    </xf>
    <xf numFmtId="164" fontId="12" fillId="0" borderId="59" xfId="0" applyNumberFormat="1" applyFont="1" applyBorder="1" applyAlignment="1">
      <alignment horizontal="center" vertical="center" wrapText="1"/>
    </xf>
    <xf numFmtId="0" fontId="55" fillId="0" borderId="142" xfId="0" applyFont="1" applyBorder="1" applyAlignment="1">
      <alignment horizontal="left" vertical="center" wrapText="1" indent="1"/>
    </xf>
    <xf numFmtId="0" fontId="20" fillId="0" borderId="143" xfId="0" applyFont="1" applyBorder="1" applyAlignment="1">
      <alignment horizontal="left" indent="1"/>
    </xf>
    <xf numFmtId="164" fontId="12" fillId="0" borderId="147" xfId="0" applyNumberFormat="1" applyFont="1" applyBorder="1" applyAlignment="1">
      <alignment horizontal="center" vertical="center" wrapText="1"/>
    </xf>
    <xf numFmtId="164" fontId="12" fillId="0" borderId="92" xfId="0" applyNumberFormat="1" applyFont="1" applyBorder="1" applyAlignment="1">
      <alignment horizontal="center" vertical="center" wrapText="1"/>
    </xf>
    <xf numFmtId="164" fontId="12" fillId="0" borderId="148" xfId="0" applyNumberFormat="1" applyFont="1" applyBorder="1" applyAlignment="1">
      <alignment horizontal="center" vertical="center" wrapText="1"/>
    </xf>
    <xf numFmtId="164" fontId="12" fillId="0" borderId="144" xfId="0" applyNumberFormat="1" applyFont="1" applyBorder="1" applyAlignment="1">
      <alignment horizontal="center" vertical="center" wrapText="1"/>
    </xf>
    <xf numFmtId="0" fontId="20" fillId="0" borderId="144" xfId="0" applyFont="1" applyBorder="1"/>
    <xf numFmtId="0" fontId="12" fillId="0" borderId="83" xfId="0" applyFont="1" applyBorder="1" applyAlignment="1">
      <alignment horizontal="center" vertical="center" wrapText="1"/>
    </xf>
    <xf numFmtId="0" fontId="20" fillId="0" borderId="83" xfId="0" applyFont="1" applyBorder="1"/>
    <xf numFmtId="0" fontId="20" fillId="0" borderId="95" xfId="0" applyFont="1" applyBorder="1"/>
    <xf numFmtId="0" fontId="20" fillId="0" borderId="84" xfId="0" applyFont="1" applyBorder="1"/>
    <xf numFmtId="0" fontId="12" fillId="0" borderId="82" xfId="0" applyFont="1" applyBorder="1" applyAlignment="1">
      <alignment horizontal="center" vertical="center" wrapText="1"/>
    </xf>
    <xf numFmtId="0" fontId="60" fillId="2" borderId="0" xfId="0" applyFont="1" applyFill="1" applyAlignment="1">
      <alignment horizontal="center" wrapText="1"/>
    </xf>
    <xf numFmtId="0" fontId="55" fillId="0" borderId="31" xfId="0" applyFont="1" applyBorder="1" applyAlignment="1">
      <alignment horizontal="center" vertical="center" wrapText="1"/>
    </xf>
    <xf numFmtId="0" fontId="55" fillId="0" borderId="32"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226" xfId="0" applyFont="1" applyBorder="1" applyAlignment="1">
      <alignment horizontal="center" vertical="center" wrapText="1"/>
    </xf>
    <xf numFmtId="0" fontId="55" fillId="0" borderId="151" xfId="0" applyFont="1" applyBorder="1" applyAlignment="1">
      <alignment horizontal="center" vertical="center" wrapText="1"/>
    </xf>
    <xf numFmtId="0" fontId="55" fillId="0" borderId="117" xfId="0" applyFont="1" applyBorder="1" applyAlignment="1">
      <alignment horizontal="center" vertical="center" wrapText="1"/>
    </xf>
    <xf numFmtId="0" fontId="55" fillId="0" borderId="118" xfId="0" applyFont="1" applyBorder="1" applyAlignment="1">
      <alignment horizontal="center" vertical="center" wrapText="1"/>
    </xf>
    <xf numFmtId="0" fontId="55" fillId="0" borderId="119" xfId="0" applyFont="1" applyBorder="1" applyAlignment="1">
      <alignment horizontal="center" vertical="center" wrapText="1"/>
    </xf>
    <xf numFmtId="0" fontId="55" fillId="0" borderId="195" xfId="0" applyFont="1" applyBorder="1" applyAlignment="1">
      <alignment horizontal="center" vertical="center" wrapText="1"/>
    </xf>
    <xf numFmtId="0" fontId="55" fillId="0" borderId="120" xfId="0" applyFont="1" applyBorder="1" applyAlignment="1">
      <alignment horizontal="center" vertical="center" wrapText="1"/>
    </xf>
    <xf numFmtId="0" fontId="12" fillId="0" borderId="122" xfId="0" applyFont="1" applyBorder="1" applyAlignment="1">
      <alignment horizontal="center" vertical="center" wrapText="1"/>
    </xf>
    <xf numFmtId="0" fontId="12" fillId="0" borderId="123" xfId="0" applyFont="1" applyBorder="1" applyAlignment="1">
      <alignment horizontal="center" vertical="center" wrapText="1"/>
    </xf>
    <xf numFmtId="0" fontId="12" fillId="0" borderId="124"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125" xfId="0" applyFont="1" applyBorder="1" applyAlignment="1">
      <alignment horizontal="center" vertical="center" wrapText="1"/>
    </xf>
    <xf numFmtId="0" fontId="55" fillId="0" borderId="113" xfId="0" applyFont="1" applyBorder="1" applyAlignment="1">
      <alignment horizontal="center" vertical="center" wrapText="1"/>
    </xf>
    <xf numFmtId="0" fontId="55" fillId="0" borderId="114" xfId="0" applyFont="1" applyBorder="1" applyAlignment="1">
      <alignment horizontal="center" vertical="center" wrapText="1"/>
    </xf>
    <xf numFmtId="0" fontId="55" fillId="0" borderId="115" xfId="0" applyFont="1" applyBorder="1" applyAlignment="1">
      <alignment horizontal="center" vertical="center" wrapText="1"/>
    </xf>
    <xf numFmtId="0" fontId="55" fillId="0" borderId="34" xfId="0" applyFont="1" applyBorder="1" applyAlignment="1">
      <alignment horizontal="center" vertical="center"/>
    </xf>
    <xf numFmtId="0" fontId="55" fillId="0" borderId="35" xfId="0" applyFont="1" applyBorder="1" applyAlignment="1">
      <alignment horizontal="center" vertical="center"/>
    </xf>
    <xf numFmtId="0" fontId="55" fillId="0" borderId="36" xfId="0" applyFont="1" applyBorder="1" applyAlignment="1">
      <alignment horizontal="center" vertical="center"/>
    </xf>
    <xf numFmtId="0" fontId="55" fillId="0" borderId="28" xfId="0" applyFont="1" applyBorder="1" applyAlignment="1">
      <alignment horizontal="center" vertical="center" wrapText="1"/>
    </xf>
    <xf numFmtId="0" fontId="55" fillId="0" borderId="29" xfId="0" applyFont="1" applyBorder="1" applyAlignment="1">
      <alignment horizontal="center" vertical="center" wrapText="1"/>
    </xf>
    <xf numFmtId="0" fontId="55" fillId="0" borderId="30" xfId="0" applyFont="1" applyBorder="1" applyAlignment="1">
      <alignment horizontal="center" vertical="center" wrapText="1"/>
    </xf>
    <xf numFmtId="166" fontId="20" fillId="4" borderId="47" xfId="0" quotePrefix="1" applyNumberFormat="1" applyFont="1" applyFill="1" applyBorder="1" applyAlignment="1" applyProtection="1">
      <alignment horizontal="center" vertical="center" wrapText="1"/>
      <protection locked="0"/>
    </xf>
    <xf numFmtId="166" fontId="20" fillId="4" borderId="65" xfId="0" quotePrefix="1" applyNumberFormat="1" applyFont="1" applyFill="1" applyBorder="1" applyAlignment="1" applyProtection="1">
      <alignment horizontal="center" vertical="center" wrapText="1"/>
      <protection locked="0"/>
    </xf>
    <xf numFmtId="166" fontId="20" fillId="4" borderId="71" xfId="0" quotePrefix="1" applyNumberFormat="1" applyFont="1" applyFill="1" applyBorder="1" applyAlignment="1" applyProtection="1">
      <alignment horizontal="center" vertical="center" wrapText="1"/>
      <protection locked="0"/>
    </xf>
    <xf numFmtId="166" fontId="20" fillId="4" borderId="55" xfId="0" quotePrefix="1" applyNumberFormat="1" applyFont="1" applyFill="1" applyBorder="1" applyAlignment="1" applyProtection="1">
      <alignment horizontal="center" vertical="center" wrapText="1"/>
      <protection locked="0"/>
    </xf>
    <xf numFmtId="166" fontId="20" fillId="4" borderId="0" xfId="0" quotePrefix="1" applyNumberFormat="1" applyFont="1" applyFill="1" applyAlignment="1" applyProtection="1">
      <alignment horizontal="center" vertical="center" wrapText="1"/>
      <protection locked="0"/>
    </xf>
    <xf numFmtId="166" fontId="20" fillId="4" borderId="72" xfId="0" quotePrefix="1" applyNumberFormat="1" applyFont="1" applyFill="1" applyBorder="1" applyAlignment="1" applyProtection="1">
      <alignment horizontal="center" vertical="center" wrapText="1"/>
      <protection locked="0"/>
    </xf>
    <xf numFmtId="166" fontId="20" fillId="4" borderId="42" xfId="0" quotePrefix="1" applyNumberFormat="1" applyFont="1" applyFill="1" applyBorder="1" applyAlignment="1" applyProtection="1">
      <alignment horizontal="center" vertical="center" wrapText="1"/>
      <protection locked="0"/>
    </xf>
    <xf numFmtId="166" fontId="20" fillId="4" borderId="43" xfId="0" quotePrefix="1" applyNumberFormat="1" applyFont="1" applyFill="1" applyBorder="1" applyAlignment="1" applyProtection="1">
      <alignment horizontal="center" vertical="center" wrapText="1"/>
      <protection locked="0"/>
    </xf>
    <xf numFmtId="166" fontId="20" fillId="4" borderId="73" xfId="0" quotePrefix="1" applyNumberFormat="1" applyFont="1" applyFill="1" applyBorder="1" applyAlignment="1" applyProtection="1">
      <alignment horizontal="center" vertical="center" wrapText="1"/>
      <protection locked="0"/>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55" fillId="0" borderId="133" xfId="0" applyFont="1" applyBorder="1" applyAlignment="1">
      <alignment horizontal="center" vertical="center"/>
    </xf>
    <xf numFmtId="0" fontId="55" fillId="0" borderId="229" xfId="0" applyFont="1" applyBorder="1" applyAlignment="1">
      <alignment horizontal="center" vertical="center"/>
    </xf>
    <xf numFmtId="0" fontId="55" fillId="0" borderId="138" xfId="0" applyFont="1" applyBorder="1" applyAlignment="1">
      <alignment horizontal="center" vertical="center"/>
    </xf>
    <xf numFmtId="0" fontId="55" fillId="0" borderId="72" xfId="0" applyFont="1" applyBorder="1" applyAlignment="1">
      <alignment horizontal="center" vertical="center"/>
    </xf>
    <xf numFmtId="0" fontId="55" fillId="0" borderId="171" xfId="0" applyFont="1" applyBorder="1" applyAlignment="1">
      <alignment horizontal="center" vertical="center"/>
    </xf>
    <xf numFmtId="0" fontId="55" fillId="0" borderId="73" xfId="0" applyFont="1" applyBorder="1" applyAlignment="1">
      <alignment horizontal="center" vertical="center"/>
    </xf>
    <xf numFmtId="164" fontId="21" fillId="2" borderId="58" xfId="0" applyNumberFormat="1" applyFont="1" applyFill="1" applyBorder="1" applyAlignment="1">
      <alignment horizontal="center" vertical="center" wrapText="1"/>
    </xf>
    <xf numFmtId="164" fontId="21" fillId="2" borderId="59" xfId="0" applyNumberFormat="1" applyFont="1" applyFill="1" applyBorder="1" applyAlignment="1">
      <alignment horizontal="center" vertical="center" wrapText="1"/>
    </xf>
    <xf numFmtId="0" fontId="55" fillId="0" borderId="47" xfId="0" applyFont="1" applyBorder="1" applyAlignment="1">
      <alignment horizontal="center" vertical="center" wrapText="1"/>
    </xf>
    <xf numFmtId="0" fontId="55" fillId="0" borderId="65"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27" xfId="0" applyFont="1" applyBorder="1" applyAlignment="1">
      <alignment horizontal="center" vertical="center" wrapText="1"/>
    </xf>
    <xf numFmtId="166" fontId="20" fillId="4" borderId="28" xfId="0" quotePrefix="1" applyNumberFormat="1" applyFont="1" applyFill="1" applyBorder="1" applyAlignment="1" applyProtection="1">
      <alignment horizontal="center" vertical="center" wrapText="1"/>
      <protection locked="0"/>
    </xf>
    <xf numFmtId="166" fontId="20" fillId="4" borderId="29" xfId="0" quotePrefix="1" applyNumberFormat="1" applyFont="1" applyFill="1" applyBorder="1" applyAlignment="1" applyProtection="1">
      <alignment horizontal="center" vertical="center" wrapText="1"/>
      <protection locked="0"/>
    </xf>
    <xf numFmtId="166" fontId="20" fillId="4" borderId="30" xfId="0" quotePrefix="1" applyNumberFormat="1" applyFont="1" applyFill="1" applyBorder="1" applyAlignment="1" applyProtection="1">
      <alignment horizontal="center" vertical="center" wrapText="1"/>
      <protection locked="0"/>
    </xf>
    <xf numFmtId="0" fontId="55" fillId="0" borderId="197" xfId="0" applyFont="1" applyBorder="1" applyAlignment="1">
      <alignment horizontal="center" vertical="center"/>
    </xf>
    <xf numFmtId="0" fontId="55" fillId="0" borderId="134" xfId="0" applyFont="1" applyBorder="1" applyAlignment="1">
      <alignment horizontal="center" vertical="center"/>
    </xf>
    <xf numFmtId="0" fontId="55" fillId="0" borderId="55" xfId="0" applyFont="1" applyBorder="1" applyAlignment="1">
      <alignment horizontal="center" vertical="center"/>
    </xf>
    <xf numFmtId="0" fontId="55" fillId="0" borderId="139" xfId="0" applyFont="1" applyBorder="1" applyAlignment="1">
      <alignment horizontal="center" vertical="center"/>
    </xf>
    <xf numFmtId="0" fontId="55" fillId="0" borderId="42" xfId="0" applyFont="1" applyBorder="1" applyAlignment="1">
      <alignment horizontal="center" vertical="center"/>
    </xf>
    <xf numFmtId="0" fontId="55" fillId="0" borderId="228" xfId="0" applyFont="1" applyBorder="1" applyAlignment="1">
      <alignment horizontal="center" vertical="center"/>
    </xf>
    <xf numFmtId="0" fontId="59" fillId="0" borderId="22" xfId="0" applyFont="1" applyBorder="1" applyAlignment="1">
      <alignment horizontal="center" vertical="center" wrapText="1"/>
    </xf>
    <xf numFmtId="0" fontId="58" fillId="0" borderId="22" xfId="0" applyFont="1" applyBorder="1"/>
    <xf numFmtId="0" fontId="53" fillId="0" borderId="22" xfId="0" applyFont="1" applyBorder="1" applyAlignment="1">
      <alignment horizontal="center" vertical="center" wrapText="1"/>
    </xf>
    <xf numFmtId="0" fontId="62" fillId="8" borderId="0" xfId="0" applyFont="1" applyFill="1" applyAlignment="1">
      <alignment horizontal="center" vertical="center" wrapText="1"/>
    </xf>
    <xf numFmtId="0" fontId="64" fillId="0" borderId="22" xfId="0" applyFont="1" applyBorder="1" applyAlignment="1">
      <alignment horizontal="center" vertical="center" wrapText="1"/>
    </xf>
    <xf numFmtId="0" fontId="64" fillId="0" borderId="22" xfId="0" applyFont="1" applyBorder="1"/>
    <xf numFmtId="0" fontId="53" fillId="0" borderId="22" xfId="0" applyFont="1" applyBorder="1" applyAlignment="1">
      <alignment horizontal="center" vertical="center"/>
    </xf>
    <xf numFmtId="0" fontId="7" fillId="0" borderId="22" xfId="0" applyFont="1" applyBorder="1" applyAlignment="1">
      <alignment horizontal="center" vertical="center" wrapText="1"/>
    </xf>
    <xf numFmtId="0" fontId="14" fillId="0" borderId="22" xfId="0" applyFont="1" applyBorder="1"/>
    <xf numFmtId="0" fontId="4" fillId="2" borderId="4" xfId="0" applyFont="1" applyFill="1" applyBorder="1" applyAlignment="1">
      <alignment horizontal="right" vertical="center" wrapText="1" indent="1"/>
    </xf>
    <xf numFmtId="0" fontId="4" fillId="2" borderId="5" xfId="0" applyFont="1" applyFill="1" applyBorder="1" applyAlignment="1">
      <alignment horizontal="right" vertical="center" wrapText="1" indent="1"/>
    </xf>
    <xf numFmtId="0" fontId="4" fillId="2" borderId="11" xfId="0" applyFont="1" applyFill="1" applyBorder="1" applyAlignment="1">
      <alignment horizontal="right" vertical="center" wrapText="1" indent="1"/>
    </xf>
    <xf numFmtId="0" fontId="4" fillId="2" borderId="9" xfId="0" applyFont="1" applyFill="1" applyBorder="1" applyAlignment="1">
      <alignment horizontal="right" vertical="center" wrapText="1" indent="1"/>
    </xf>
    <xf numFmtId="0" fontId="4" fillId="3" borderId="28" xfId="0" applyFont="1" applyFill="1" applyBorder="1" applyAlignment="1" applyProtection="1">
      <alignment horizontal="left" vertical="center" wrapText="1"/>
      <protection locked="0"/>
    </xf>
    <xf numFmtId="0" fontId="4" fillId="3" borderId="29" xfId="0" applyFont="1" applyFill="1" applyBorder="1" applyAlignment="1" applyProtection="1">
      <alignment horizontal="left" vertical="center" wrapText="1"/>
      <protection locked="0"/>
    </xf>
    <xf numFmtId="0" fontId="4" fillId="3" borderId="30" xfId="0" applyFont="1" applyFill="1" applyBorder="1" applyAlignment="1" applyProtection="1">
      <alignment horizontal="left" vertical="center" wrapText="1"/>
      <protection locked="0"/>
    </xf>
    <xf numFmtId="0" fontId="60" fillId="2" borderId="206" xfId="0" applyFont="1" applyFill="1" applyBorder="1" applyAlignment="1">
      <alignment horizontal="center" vertical="center" wrapText="1"/>
    </xf>
    <xf numFmtId="0" fontId="60" fillId="2" borderId="209" xfId="0" applyFont="1" applyFill="1" applyBorder="1" applyAlignment="1">
      <alignment horizontal="center" vertical="center" wrapText="1"/>
    </xf>
    <xf numFmtId="0" fontId="60" fillId="2" borderId="210" xfId="0" applyFont="1" applyFill="1" applyBorder="1" applyAlignment="1">
      <alignment horizontal="center" vertical="center" wrapText="1"/>
    </xf>
    <xf numFmtId="0" fontId="60" fillId="2" borderId="211" xfId="0" applyFont="1" applyFill="1" applyBorder="1" applyAlignment="1">
      <alignment horizontal="center" vertical="center" wrapText="1"/>
    </xf>
    <xf numFmtId="0" fontId="60" fillId="2" borderId="0" xfId="0" applyFont="1" applyFill="1" applyAlignment="1">
      <alignment horizontal="center" vertical="center" wrapText="1"/>
    </xf>
    <xf numFmtId="0" fontId="60" fillId="2" borderId="212"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2" fillId="2" borderId="22" xfId="0" applyFont="1" applyFill="1" applyBorder="1"/>
    <xf numFmtId="0" fontId="4" fillId="6" borderId="22"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5" xfId="0" applyFont="1" applyFill="1" applyBorder="1" applyAlignment="1">
      <alignment horizontal="center" vertical="center" wrapText="1"/>
    </xf>
    <xf numFmtId="0" fontId="12" fillId="0" borderId="215" xfId="0" applyFont="1" applyBorder="1" applyAlignment="1">
      <alignment horizontal="center" vertical="center" wrapText="1"/>
    </xf>
    <xf numFmtId="164" fontId="20" fillId="0" borderId="221" xfId="0" applyNumberFormat="1" applyFont="1" applyBorder="1" applyAlignment="1">
      <alignment horizontal="right" vertical="center" wrapText="1" indent="1"/>
    </xf>
    <xf numFmtId="0" fontId="65" fillId="2" borderId="211" xfId="0" applyFont="1" applyFill="1" applyBorder="1" applyAlignment="1">
      <alignment horizontal="center" vertical="center" wrapText="1"/>
    </xf>
    <xf numFmtId="0" fontId="65" fillId="2" borderId="0" xfId="0" applyFont="1" applyFill="1" applyAlignment="1">
      <alignment horizontal="center" vertical="center" wrapText="1"/>
    </xf>
    <xf numFmtId="0" fontId="65" fillId="2" borderId="212" xfId="0" applyFont="1" applyFill="1" applyBorder="1" applyAlignment="1">
      <alignment horizontal="center" vertical="center" wrapText="1"/>
    </xf>
    <xf numFmtId="0" fontId="55" fillId="15" borderId="0" xfId="0" applyFont="1" applyFill="1" applyAlignment="1">
      <alignment horizontal="center" vertical="center"/>
    </xf>
    <xf numFmtId="0" fontId="55" fillId="13" borderId="0" xfId="0" applyFont="1" applyFill="1" applyAlignment="1">
      <alignment horizontal="center" vertical="center" wrapText="1"/>
    </xf>
    <xf numFmtId="0" fontId="55" fillId="10" borderId="0" xfId="0" applyFont="1" applyFill="1" applyAlignment="1">
      <alignment horizontal="center"/>
    </xf>
    <xf numFmtId="0" fontId="3" fillId="2" borderId="4" xfId="0" applyFont="1" applyFill="1" applyBorder="1" applyAlignment="1">
      <alignment horizontal="right" vertical="center" wrapText="1" indent="1"/>
    </xf>
    <xf numFmtId="0" fontId="3" fillId="2" borderId="5" xfId="0" applyFont="1" applyFill="1" applyBorder="1" applyAlignment="1">
      <alignment horizontal="right" vertical="center" wrapText="1" indent="1"/>
    </xf>
    <xf numFmtId="0" fontId="20" fillId="0" borderId="221" xfId="0" applyFont="1" applyBorder="1" applyAlignment="1">
      <alignment horizontal="right" indent="1"/>
    </xf>
    <xf numFmtId="0" fontId="12" fillId="0" borderId="216" xfId="0" applyFont="1" applyBorder="1" applyAlignment="1">
      <alignment horizontal="center" vertical="center" wrapText="1"/>
    </xf>
    <xf numFmtId="164" fontId="20" fillId="0" borderId="222" xfId="0" applyNumberFormat="1" applyFont="1" applyBorder="1" applyAlignment="1">
      <alignment horizontal="right" vertical="center" wrapText="1" indent="1"/>
    </xf>
    <xf numFmtId="170" fontId="2" fillId="0" borderId="224" xfId="0" applyNumberFormat="1" applyFont="1" applyBorder="1" applyAlignment="1">
      <alignment horizontal="right" indent="1"/>
    </xf>
    <xf numFmtId="0" fontId="24" fillId="0" borderId="77" xfId="0" applyFont="1" applyBorder="1" applyAlignment="1">
      <alignment horizontal="left" vertical="center" wrapText="1"/>
    </xf>
    <xf numFmtId="0" fontId="24" fillId="0" borderId="24" xfId="0" applyFont="1" applyBorder="1" applyAlignment="1">
      <alignment horizontal="left" vertical="center" wrapText="1"/>
    </xf>
    <xf numFmtId="0" fontId="55" fillId="14" borderId="0" xfId="0" applyFont="1" applyFill="1" applyAlignment="1">
      <alignment horizontal="center" vertical="center" wrapText="1"/>
    </xf>
    <xf numFmtId="0" fontId="55" fillId="12" borderId="0" xfId="0" applyFont="1" applyFill="1" applyAlignment="1">
      <alignment horizontal="center"/>
    </xf>
    <xf numFmtId="0" fontId="55" fillId="11" borderId="0" xfId="0" applyFont="1" applyFill="1" applyAlignment="1">
      <alignment horizontal="center"/>
    </xf>
    <xf numFmtId="0" fontId="55" fillId="0" borderId="86" xfId="0" applyFont="1" applyBorder="1" applyAlignment="1">
      <alignment horizontal="right" vertical="center" wrapText="1" indent="1"/>
    </xf>
    <xf numFmtId="0" fontId="55" fillId="8" borderId="0" xfId="0" applyFont="1" applyFill="1" applyAlignment="1">
      <alignment horizontal="center" vertical="center" wrapText="1"/>
    </xf>
    <xf numFmtId="164" fontId="20" fillId="0" borderId="78" xfId="0" applyNumberFormat="1" applyFont="1" applyBorder="1" applyAlignment="1">
      <alignment horizontal="right" vertical="center" wrapText="1" indent="1"/>
    </xf>
    <xf numFmtId="164" fontId="20" fillId="0" borderId="219" xfId="0" applyNumberFormat="1" applyFont="1" applyBorder="1" applyAlignment="1">
      <alignment horizontal="right" vertical="center" wrapText="1" indent="1"/>
    </xf>
    <xf numFmtId="170" fontId="21" fillId="0" borderId="225" xfId="0" applyNumberFormat="1" applyFont="1" applyBorder="1" applyAlignment="1">
      <alignment horizontal="right" vertical="center" wrapText="1" indent="1"/>
    </xf>
    <xf numFmtId="0" fontId="24" fillId="3" borderId="28" xfId="0" applyFont="1" applyFill="1" applyBorder="1" applyAlignment="1" applyProtection="1">
      <alignment horizontal="left"/>
      <protection locked="0"/>
    </xf>
    <xf numFmtId="0" fontId="24" fillId="3" borderId="29" xfId="0" applyFont="1" applyFill="1" applyBorder="1" applyAlignment="1" applyProtection="1">
      <alignment horizontal="left"/>
      <protection locked="0"/>
    </xf>
    <xf numFmtId="0" fontId="24" fillId="3" borderId="30" xfId="0" applyFont="1" applyFill="1" applyBorder="1" applyAlignment="1" applyProtection="1">
      <alignment horizontal="left"/>
      <protection locked="0"/>
    </xf>
    <xf numFmtId="0" fontId="4" fillId="0" borderId="207" xfId="0" applyFont="1" applyBorder="1" applyAlignment="1">
      <alignment horizontal="left" vertical="center" wrapText="1"/>
    </xf>
    <xf numFmtId="0" fontId="4" fillId="0" borderId="29" xfId="0" applyFont="1" applyBorder="1" applyAlignment="1">
      <alignment horizontal="left" vertical="center" wrapText="1"/>
    </xf>
    <xf numFmtId="0" fontId="4" fillId="0" borderId="208" xfId="0" applyFont="1" applyBorder="1" applyAlignment="1">
      <alignment horizontal="left" vertical="center" wrapText="1"/>
    </xf>
    <xf numFmtId="0" fontId="20" fillId="4" borderId="28" xfId="0" applyFont="1" applyFill="1" applyBorder="1" applyAlignment="1" applyProtection="1">
      <alignment horizontal="left" vertical="center" wrapText="1"/>
      <protection locked="0"/>
    </xf>
    <xf numFmtId="0" fontId="20" fillId="4" borderId="29" xfId="0" applyFont="1" applyFill="1" applyBorder="1" applyAlignment="1" applyProtection="1">
      <alignment horizontal="left" vertical="center" wrapText="1"/>
      <protection locked="0"/>
    </xf>
    <xf numFmtId="0" fontId="20" fillId="4" borderId="30" xfId="0" applyFont="1" applyFill="1" applyBorder="1" applyAlignment="1" applyProtection="1">
      <alignment horizontal="left" vertical="center" wrapText="1"/>
      <protection locked="0"/>
    </xf>
    <xf numFmtId="0" fontId="60" fillId="0" borderId="223" xfId="0" applyFont="1" applyBorder="1" applyAlignment="1">
      <alignment horizontal="right" vertical="center" wrapText="1" indent="1"/>
    </xf>
    <xf numFmtId="0" fontId="2" fillId="0" borderId="224" xfId="0" applyFont="1" applyBorder="1" applyAlignment="1">
      <alignment horizontal="right" indent="1"/>
    </xf>
    <xf numFmtId="0" fontId="55" fillId="0" borderId="214" xfId="0" applyFont="1" applyBorder="1" applyAlignment="1">
      <alignment horizontal="center" vertical="center" wrapText="1"/>
    </xf>
    <xf numFmtId="0" fontId="20" fillId="0" borderId="215" xfId="0" applyFont="1" applyBorder="1"/>
    <xf numFmtId="0" fontId="24" fillId="0" borderId="220" xfId="0" applyFont="1" applyBorder="1" applyAlignment="1">
      <alignment horizontal="left" vertical="center" wrapText="1" indent="1"/>
    </xf>
    <xf numFmtId="0" fontId="20" fillId="0" borderId="221" xfId="0" applyFont="1" applyBorder="1" applyAlignment="1">
      <alignment horizontal="left" indent="1"/>
    </xf>
    <xf numFmtId="1" fontId="20" fillId="4" borderId="28" xfId="0" applyNumberFormat="1" applyFont="1" applyFill="1" applyBorder="1" applyAlignment="1" applyProtection="1">
      <alignment horizontal="left" vertical="center" wrapText="1"/>
      <protection locked="0"/>
    </xf>
    <xf numFmtId="1" fontId="20" fillId="4" borderId="29" xfId="0" applyNumberFormat="1" applyFont="1" applyFill="1" applyBorder="1" applyAlignment="1" applyProtection="1">
      <alignment horizontal="left" vertical="center" wrapText="1"/>
      <protection locked="0"/>
    </xf>
    <xf numFmtId="1" fontId="20" fillId="4" borderId="30" xfId="0" applyNumberFormat="1" applyFont="1" applyFill="1" applyBorder="1" applyAlignment="1" applyProtection="1">
      <alignment horizontal="left" vertical="center" wrapText="1"/>
      <protection locked="0"/>
    </xf>
    <xf numFmtId="0" fontId="55" fillId="2" borderId="57" xfId="0" applyFont="1" applyFill="1" applyBorder="1" applyAlignment="1">
      <alignment horizontal="right" vertical="center" wrapText="1"/>
    </xf>
    <xf numFmtId="0" fontId="55" fillId="2" borderId="58" xfId="0" applyFont="1" applyFill="1" applyBorder="1" applyAlignment="1">
      <alignment horizontal="right" vertical="center" wrapText="1"/>
    </xf>
    <xf numFmtId="0" fontId="3" fillId="2" borderId="12" xfId="0" applyFont="1" applyFill="1" applyBorder="1" applyAlignment="1">
      <alignment horizontal="right" vertical="center" wrapText="1" indent="1"/>
    </xf>
    <xf numFmtId="0" fontId="3" fillId="2" borderId="8" xfId="0" applyFont="1" applyFill="1" applyBorder="1" applyAlignment="1">
      <alignment horizontal="right" vertical="center" wrapText="1" indent="1"/>
    </xf>
    <xf numFmtId="0" fontId="3" fillId="2" borderId="11" xfId="0" applyFont="1" applyFill="1" applyBorder="1" applyAlignment="1">
      <alignment horizontal="right" vertical="center" wrapText="1" indent="1"/>
    </xf>
    <xf numFmtId="0" fontId="3" fillId="2" borderId="9" xfId="0" applyFont="1" applyFill="1" applyBorder="1" applyAlignment="1">
      <alignment horizontal="right" vertical="center" wrapText="1" indent="1"/>
    </xf>
    <xf numFmtId="0" fontId="55" fillId="0" borderId="82" xfId="0" applyFont="1" applyBorder="1" applyAlignment="1">
      <alignment horizontal="center" vertical="center" wrapText="1"/>
    </xf>
    <xf numFmtId="0" fontId="55" fillId="0" borderId="83" xfId="0" applyFont="1" applyBorder="1" applyAlignment="1">
      <alignment horizontal="center" vertical="center" wrapText="1"/>
    </xf>
    <xf numFmtId="0" fontId="12" fillId="0" borderId="83" xfId="0" applyFont="1" applyBorder="1" applyAlignment="1">
      <alignment horizontal="center" vertical="center"/>
    </xf>
    <xf numFmtId="49" fontId="20" fillId="4" borderId="28" xfId="0" applyNumberFormat="1" applyFont="1" applyFill="1" applyBorder="1" applyAlignment="1" applyProtection="1">
      <alignment horizontal="left" vertical="center" wrapText="1"/>
      <protection locked="0"/>
    </xf>
    <xf numFmtId="49" fontId="20" fillId="4" borderId="29" xfId="0" applyNumberFormat="1" applyFont="1" applyFill="1" applyBorder="1" applyAlignment="1" applyProtection="1">
      <alignment horizontal="left" vertical="center" wrapText="1"/>
      <protection locked="0"/>
    </xf>
    <xf numFmtId="49" fontId="20" fillId="4" borderId="30" xfId="0" applyNumberFormat="1" applyFont="1" applyFill="1" applyBorder="1" applyAlignment="1" applyProtection="1">
      <alignment horizontal="left" vertical="center" wrapText="1"/>
      <protection locked="0"/>
    </xf>
    <xf numFmtId="0" fontId="24" fillId="4" borderId="28" xfId="0" applyFont="1" applyFill="1" applyBorder="1" applyAlignment="1" applyProtection="1">
      <alignment horizontal="left" vertical="center" wrapText="1"/>
      <protection locked="0"/>
    </xf>
    <xf numFmtId="0" fontId="24" fillId="4" borderId="29" xfId="0" applyFont="1" applyFill="1" applyBorder="1" applyAlignment="1" applyProtection="1">
      <alignment horizontal="left" vertical="center" wrapText="1"/>
      <protection locked="0"/>
    </xf>
    <xf numFmtId="0" fontId="24" fillId="4" borderId="30" xfId="0" applyFont="1" applyFill="1" applyBorder="1" applyAlignment="1" applyProtection="1">
      <alignment horizontal="left" vertical="center" wrapText="1"/>
      <protection locked="0"/>
    </xf>
    <xf numFmtId="165" fontId="12" fillId="2" borderId="132" xfId="0" applyNumberFormat="1" applyFont="1" applyFill="1" applyBorder="1" applyAlignment="1">
      <alignment horizontal="right" vertical="center" wrapText="1" indent="1"/>
    </xf>
    <xf numFmtId="0" fontId="12" fillId="2" borderId="132" xfId="0" applyFont="1" applyFill="1" applyBorder="1" applyAlignment="1">
      <alignment horizontal="right" vertical="center" wrapText="1" indent="1"/>
    </xf>
    <xf numFmtId="0" fontId="20" fillId="4" borderId="178" xfId="0" applyFont="1" applyFill="1" applyBorder="1" applyAlignment="1" applyProtection="1">
      <alignment horizontal="left" vertical="center" wrapText="1"/>
      <protection locked="0"/>
    </xf>
    <xf numFmtId="0" fontId="20" fillId="4" borderId="52" xfId="0" applyFont="1" applyFill="1" applyBorder="1" applyAlignment="1" applyProtection="1">
      <alignment horizontal="left" vertical="center" wrapText="1"/>
      <protection locked="0"/>
    </xf>
    <xf numFmtId="0" fontId="20" fillId="4" borderId="53" xfId="0" applyFont="1" applyFill="1" applyBorder="1" applyAlignment="1" applyProtection="1">
      <alignment horizontal="left" vertical="center" wrapText="1"/>
      <protection locked="0"/>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78" fillId="2" borderId="43" xfId="0" applyFont="1" applyFill="1" applyBorder="1" applyAlignment="1">
      <alignment horizontal="center" vertical="center" wrapText="1"/>
    </xf>
    <xf numFmtId="0" fontId="53" fillId="2" borderId="34" xfId="0" applyFont="1" applyFill="1" applyBorder="1" applyAlignment="1">
      <alignment horizontal="right" vertical="center" wrapText="1" indent="1"/>
    </xf>
    <xf numFmtId="0" fontId="53" fillId="2" borderId="35" xfId="0" applyFont="1" applyFill="1" applyBorder="1" applyAlignment="1">
      <alignment horizontal="right" vertical="center" wrapText="1" indent="1"/>
    </xf>
    <xf numFmtId="0" fontId="53" fillId="2" borderId="121" xfId="0" applyFont="1" applyFill="1" applyBorder="1" applyAlignment="1">
      <alignment horizontal="right" vertical="center" wrapText="1" indent="1"/>
    </xf>
    <xf numFmtId="0" fontId="52" fillId="8" borderId="102" xfId="0" applyFont="1" applyFill="1" applyBorder="1" applyAlignment="1">
      <alignment horizontal="center" vertical="center" wrapText="1"/>
    </xf>
    <xf numFmtId="0" fontId="52" fillId="8" borderId="98" xfId="0" applyFont="1" applyFill="1" applyBorder="1" applyAlignment="1">
      <alignment horizontal="center" vertical="center" wrapText="1"/>
    </xf>
    <xf numFmtId="0" fontId="52" fillId="8" borderId="126" xfId="0" applyFont="1" applyFill="1" applyBorder="1" applyAlignment="1">
      <alignment horizontal="center" vertical="center" wrapText="1"/>
    </xf>
    <xf numFmtId="0" fontId="12" fillId="0" borderId="42" xfId="0" applyFont="1" applyBorder="1" applyAlignment="1">
      <alignment horizontal="right" vertical="center" wrapText="1" indent="1"/>
    </xf>
    <xf numFmtId="0" fontId="12" fillId="0" borderId="43" xfId="0" applyFont="1" applyBorder="1" applyAlignment="1">
      <alignment horizontal="right" vertical="center" wrapText="1" indent="1"/>
    </xf>
    <xf numFmtId="0" fontId="12" fillId="0" borderId="66" xfId="0" applyFont="1" applyBorder="1" applyAlignment="1">
      <alignment horizontal="right" vertical="center" wrapText="1" indent="1"/>
    </xf>
    <xf numFmtId="0" fontId="53" fillId="0" borderId="182" xfId="0" applyFont="1" applyBorder="1" applyAlignment="1">
      <alignment horizontal="left" wrapText="1" indent="3"/>
    </xf>
    <xf numFmtId="0" fontId="53" fillId="0" borderId="183" xfId="0" applyFont="1" applyBorder="1" applyAlignment="1">
      <alignment horizontal="left" wrapText="1" indent="3"/>
    </xf>
    <xf numFmtId="0" fontId="53" fillId="0" borderId="184" xfId="0" applyFont="1" applyBorder="1" applyAlignment="1">
      <alignment horizontal="left" wrapText="1" indent="3"/>
    </xf>
    <xf numFmtId="0" fontId="12" fillId="0" borderId="180" xfId="0" applyFont="1" applyBorder="1" applyAlignment="1">
      <alignment horizontal="center" vertical="center" wrapText="1"/>
    </xf>
    <xf numFmtId="0" fontId="12" fillId="0" borderId="107" xfId="0" applyFont="1" applyBorder="1" applyAlignment="1">
      <alignment horizontal="center" vertical="center" wrapText="1"/>
    </xf>
    <xf numFmtId="0" fontId="12" fillId="0" borderId="108" xfId="0" applyFont="1" applyBorder="1" applyAlignment="1">
      <alignment horizontal="center" vertical="center" wrapText="1"/>
    </xf>
    <xf numFmtId="0" fontId="53" fillId="0" borderId="62" xfId="0" applyFont="1" applyBorder="1" applyAlignment="1">
      <alignment horizontal="left" wrapText="1" indent="3"/>
    </xf>
    <xf numFmtId="0" fontId="53" fillId="0" borderId="63" xfId="0" applyFont="1" applyBorder="1" applyAlignment="1">
      <alignment horizontal="left" wrapText="1" indent="3"/>
    </xf>
    <xf numFmtId="0" fontId="53" fillId="0" borderId="64" xfId="0" applyFont="1" applyBorder="1" applyAlignment="1">
      <alignment horizontal="left" wrapText="1" indent="3"/>
    </xf>
    <xf numFmtId="0" fontId="20" fillId="4" borderId="179" xfId="0" applyFont="1" applyFill="1" applyBorder="1" applyAlignment="1" applyProtection="1">
      <alignment horizontal="left" vertical="center" wrapText="1"/>
      <protection locked="0"/>
    </xf>
    <xf numFmtId="0" fontId="20" fillId="4" borderId="90" xfId="0" applyFont="1" applyFill="1" applyBorder="1" applyAlignment="1" applyProtection="1">
      <alignment horizontal="left" vertical="center" wrapText="1"/>
      <protection locked="0"/>
    </xf>
    <xf numFmtId="0" fontId="20" fillId="4" borderId="91" xfId="0" applyFont="1" applyFill="1" applyBorder="1" applyAlignment="1" applyProtection="1">
      <alignment horizontal="left" vertical="center" wrapText="1"/>
      <protection locked="0"/>
    </xf>
    <xf numFmtId="164" fontId="4" fillId="0" borderId="54" xfId="0" applyNumberFormat="1" applyFont="1" applyBorder="1" applyAlignment="1">
      <alignment horizontal="left" vertical="center" wrapText="1" indent="1"/>
    </xf>
    <xf numFmtId="164" fontId="4" fillId="0" borderId="17" xfId="0" applyNumberFormat="1" applyFont="1" applyBorder="1" applyAlignment="1">
      <alignment horizontal="left" vertical="center" wrapText="1" indent="1"/>
    </xf>
    <xf numFmtId="164" fontId="4" fillId="0" borderId="181" xfId="0" applyNumberFormat="1" applyFont="1" applyBorder="1" applyAlignment="1">
      <alignment horizontal="left" vertical="center" wrapText="1" indent="1"/>
    </xf>
    <xf numFmtId="0" fontId="4" fillId="0" borderId="54" xfId="0" applyFont="1" applyBorder="1" applyAlignment="1">
      <alignment horizontal="left" vertical="center" wrapText="1" indent="1"/>
    </xf>
    <xf numFmtId="0" fontId="4" fillId="0" borderId="17" xfId="0" applyFont="1" applyBorder="1" applyAlignment="1">
      <alignment horizontal="left" vertical="center" wrapText="1" indent="1"/>
    </xf>
    <xf numFmtId="0" fontId="4" fillId="0" borderId="181" xfId="0" applyFont="1" applyBorder="1" applyAlignment="1">
      <alignment horizontal="left" vertical="center" wrapText="1" indent="1"/>
    </xf>
    <xf numFmtId="0" fontId="57" fillId="2" borderId="58" xfId="0" applyFont="1" applyFill="1" applyBorder="1" applyAlignment="1">
      <alignment horizontal="right" vertical="center" wrapText="1"/>
    </xf>
    <xf numFmtId="0" fontId="4" fillId="4" borderId="203" xfId="0" applyFont="1" applyFill="1" applyBorder="1" applyAlignment="1">
      <alignment horizontal="left" vertical="center" wrapText="1" indent="1"/>
    </xf>
    <xf numFmtId="0" fontId="4" fillId="4" borderId="190" xfId="0" applyFont="1" applyFill="1" applyBorder="1" applyAlignment="1">
      <alignment horizontal="left" vertical="center" wrapText="1" indent="1"/>
    </xf>
    <xf numFmtId="0" fontId="4" fillId="4" borderId="191" xfId="0" applyFont="1" applyFill="1" applyBorder="1" applyAlignment="1">
      <alignment horizontal="left" vertical="center" wrapText="1" indent="1"/>
    </xf>
    <xf numFmtId="0" fontId="4" fillId="4" borderId="204" xfId="0" applyFont="1" applyFill="1" applyBorder="1" applyAlignment="1">
      <alignment horizontal="left" vertical="center" wrapText="1" indent="1"/>
    </xf>
    <xf numFmtId="0" fontId="4" fillId="4" borderId="60" xfId="0" applyFont="1" applyFill="1" applyBorder="1" applyAlignment="1">
      <alignment horizontal="left" vertical="center" wrapText="1" indent="1"/>
    </xf>
    <xf numFmtId="0" fontId="4" fillId="4" borderId="192" xfId="0" applyFont="1" applyFill="1" applyBorder="1" applyAlignment="1">
      <alignment horizontal="left" vertical="center" wrapText="1" indent="1"/>
    </xf>
    <xf numFmtId="0" fontId="12" fillId="2" borderId="151" xfId="0" applyFont="1" applyFill="1" applyBorder="1" applyAlignment="1">
      <alignment horizontal="right" vertical="center" wrapText="1" indent="1"/>
    </xf>
    <xf numFmtId="165" fontId="12" fillId="2" borderId="130" xfId="0" applyNumberFormat="1" applyFont="1" applyFill="1" applyBorder="1" applyAlignment="1">
      <alignment horizontal="right" vertical="center" wrapText="1" indent="1"/>
    </xf>
    <xf numFmtId="0" fontId="12" fillId="2" borderId="130" xfId="0" applyFont="1" applyFill="1" applyBorder="1" applyAlignment="1">
      <alignment horizontal="right" vertical="center" wrapText="1" indent="1"/>
    </xf>
    <xf numFmtId="0" fontId="21" fillId="2" borderId="151" xfId="0" applyFont="1" applyFill="1" applyBorder="1" applyAlignment="1">
      <alignment horizontal="right" vertical="center" wrapText="1" indent="1"/>
    </xf>
    <xf numFmtId="0" fontId="21" fillId="2" borderId="116" xfId="0" applyFont="1" applyFill="1" applyBorder="1" applyAlignment="1">
      <alignment horizontal="right" vertical="center" wrapText="1" indent="1"/>
    </xf>
    <xf numFmtId="0" fontId="53" fillId="2" borderId="113" xfId="0" applyFont="1" applyFill="1" applyBorder="1" applyAlignment="1">
      <alignment horizontal="right" vertical="center" wrapText="1" indent="1"/>
    </xf>
    <xf numFmtId="0" fontId="53" fillId="2" borderId="114" xfId="0" applyFont="1" applyFill="1" applyBorder="1" applyAlignment="1">
      <alignment horizontal="right" vertical="center" wrapText="1" indent="1"/>
    </xf>
    <xf numFmtId="0" fontId="12" fillId="2" borderId="113" xfId="0" applyFont="1" applyFill="1" applyBorder="1" applyAlignment="1">
      <alignment horizontal="right" vertical="center" wrapText="1" indent="1"/>
    </xf>
    <xf numFmtId="0" fontId="12" fillId="2" borderId="114" xfId="0" applyFont="1" applyFill="1" applyBorder="1" applyAlignment="1">
      <alignment horizontal="right" vertical="center" wrapText="1" indent="1"/>
    </xf>
    <xf numFmtId="0" fontId="12" fillId="2" borderId="21" xfId="0" applyFont="1" applyFill="1" applyBorder="1" applyAlignment="1">
      <alignment horizontal="right" vertical="center" wrapText="1" indent="1"/>
    </xf>
    <xf numFmtId="0" fontId="12" fillId="2" borderId="197" xfId="0" applyFont="1" applyFill="1" applyBorder="1" applyAlignment="1">
      <alignment horizontal="right" vertical="center" wrapText="1" indent="1"/>
    </xf>
    <xf numFmtId="0" fontId="12" fillId="2" borderId="111" xfId="0" applyFont="1" applyFill="1" applyBorder="1" applyAlignment="1">
      <alignment horizontal="right" vertical="center" wrapText="1" indent="1"/>
    </xf>
    <xf numFmtId="0" fontId="12" fillId="2" borderId="134" xfId="0" applyFont="1" applyFill="1" applyBorder="1" applyAlignment="1">
      <alignment horizontal="right" vertical="center" wrapText="1" indent="1"/>
    </xf>
    <xf numFmtId="0" fontId="77" fillId="2" borderId="31" xfId="0" applyFont="1" applyFill="1" applyBorder="1" applyAlignment="1">
      <alignment horizontal="right" vertical="center" wrapText="1" indent="1"/>
    </xf>
    <xf numFmtId="0" fontId="77" fillId="2" borderId="32" xfId="0" applyFont="1" applyFill="1" applyBorder="1" applyAlignment="1">
      <alignment horizontal="right" vertical="center" wrapText="1" indent="1"/>
    </xf>
    <xf numFmtId="0" fontId="77" fillId="2" borderId="173" xfId="0" applyFont="1" applyFill="1" applyBorder="1" applyAlignment="1">
      <alignment horizontal="right" vertical="center" wrapText="1" indent="1"/>
    </xf>
    <xf numFmtId="0" fontId="83" fillId="2" borderId="47" xfId="0" applyFont="1" applyFill="1" applyBorder="1" applyAlignment="1">
      <alignment horizontal="center" vertical="center" wrapText="1"/>
    </xf>
    <xf numFmtId="0" fontId="83" fillId="2" borderId="65" xfId="0" applyFont="1" applyFill="1" applyBorder="1" applyAlignment="1">
      <alignment horizontal="center" vertical="center" wrapText="1"/>
    </xf>
    <xf numFmtId="0" fontId="83" fillId="2" borderId="48" xfId="0" applyFont="1" applyFill="1" applyBorder="1" applyAlignment="1">
      <alignment horizontal="center" vertical="center" wrapText="1"/>
    </xf>
    <xf numFmtId="0" fontId="53" fillId="0" borderId="113" xfId="0" applyFont="1" applyBorder="1" applyAlignment="1">
      <alignment horizontal="right" vertical="center" wrapText="1" indent="1"/>
    </xf>
    <xf numFmtId="0" fontId="53" fillId="0" borderId="114" xfId="0" applyFont="1" applyBorder="1" applyAlignment="1">
      <alignment horizontal="right" vertical="center" wrapText="1" indent="1"/>
    </xf>
    <xf numFmtId="0" fontId="53" fillId="0" borderId="232" xfId="0" applyFont="1" applyBorder="1" applyAlignment="1">
      <alignment horizontal="right" vertical="center" wrapText="1" indent="1"/>
    </xf>
    <xf numFmtId="0" fontId="53" fillId="0" borderId="199" xfId="0" applyFont="1" applyBorder="1" applyAlignment="1">
      <alignment horizontal="right" vertical="center" wrapText="1" indent="1"/>
    </xf>
    <xf numFmtId="0" fontId="53" fillId="0" borderId="42" xfId="0" applyFont="1" applyBorder="1" applyAlignment="1">
      <alignment horizontal="right" vertical="center" wrapText="1" indent="1"/>
    </xf>
    <xf numFmtId="0" fontId="53" fillId="0" borderId="43" xfId="0" applyFont="1" applyBorder="1" applyAlignment="1">
      <alignment horizontal="right" vertical="center" wrapText="1" indent="1"/>
    </xf>
    <xf numFmtId="0" fontId="53" fillId="0" borderId="66" xfId="0" applyFont="1" applyBorder="1" applyAlignment="1">
      <alignment horizontal="right" vertical="center" wrapText="1" indent="1"/>
    </xf>
    <xf numFmtId="0" fontId="12" fillId="2" borderId="197" xfId="0" applyFont="1" applyFill="1" applyBorder="1" applyAlignment="1">
      <alignment horizontal="center" vertical="center" wrapText="1"/>
    </xf>
    <xf numFmtId="0" fontId="12" fillId="2" borderId="134" xfId="0" applyFont="1" applyFill="1" applyBorder="1" applyAlignment="1">
      <alignment horizontal="center" vertical="center" wrapText="1"/>
    </xf>
    <xf numFmtId="0" fontId="12" fillId="2" borderId="172" xfId="0" applyFont="1" applyFill="1" applyBorder="1" applyAlignment="1">
      <alignment horizontal="center" vertical="center" wrapText="1"/>
    </xf>
    <xf numFmtId="0" fontId="12" fillId="2" borderId="137" xfId="0" applyFont="1" applyFill="1" applyBorder="1" applyAlignment="1">
      <alignment horizontal="center" vertical="center" wrapText="1"/>
    </xf>
    <xf numFmtId="0" fontId="4" fillId="0" borderId="28" xfId="0" applyFont="1" applyBorder="1" applyAlignment="1">
      <alignment horizontal="right" vertical="center" wrapText="1" indent="1"/>
    </xf>
    <xf numFmtId="0" fontId="4" fillId="0" borderId="29" xfId="0" applyFont="1" applyBorder="1" applyAlignment="1">
      <alignment horizontal="right" vertical="center" wrapText="1" indent="1"/>
    </xf>
    <xf numFmtId="0" fontId="4" fillId="0" borderId="177" xfId="0" applyFont="1" applyBorder="1" applyAlignment="1">
      <alignment horizontal="right" vertical="center" wrapText="1" indent="1"/>
    </xf>
    <xf numFmtId="0" fontId="4" fillId="0" borderId="50" xfId="0" applyFont="1" applyBorder="1" applyAlignment="1">
      <alignment horizontal="right" vertical="center" wrapText="1" indent="1"/>
    </xf>
    <xf numFmtId="0" fontId="4" fillId="0" borderId="51" xfId="0" applyFont="1" applyBorder="1" applyAlignment="1">
      <alignment horizontal="right" vertical="center" wrapText="1" indent="1"/>
    </xf>
    <xf numFmtId="0" fontId="4" fillId="0" borderId="61" xfId="0" applyFont="1" applyBorder="1" applyAlignment="1">
      <alignment horizontal="right" vertical="center" wrapText="1" inden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20" fillId="0" borderId="30" xfId="0" applyFont="1" applyBorder="1" applyAlignment="1">
      <alignment horizontal="left" vertical="center" wrapText="1"/>
    </xf>
    <xf numFmtId="0" fontId="20" fillId="0" borderId="27" xfId="0" applyFont="1" applyBorder="1" applyAlignment="1">
      <alignment horizontal="left" vertical="center" wrapText="1"/>
    </xf>
    <xf numFmtId="1" fontId="20" fillId="0" borderId="27" xfId="0" applyNumberFormat="1" applyFont="1" applyBorder="1" applyAlignment="1">
      <alignment horizontal="left" vertical="center" wrapText="1"/>
    </xf>
    <xf numFmtId="0" fontId="52" fillId="8" borderId="57" xfId="0" applyFont="1" applyFill="1" applyBorder="1" applyAlignment="1">
      <alignment horizontal="center" vertical="center" wrapText="1"/>
    </xf>
    <xf numFmtId="0" fontId="52" fillId="8" borderId="58" xfId="0" applyFont="1" applyFill="1" applyBorder="1" applyAlignment="1">
      <alignment horizontal="center" vertical="center" wrapText="1"/>
    </xf>
    <xf numFmtId="0" fontId="52" fillId="8" borderId="59" xfId="0" applyFont="1" applyFill="1" applyBorder="1" applyAlignment="1">
      <alignment horizontal="center" vertical="center" wrapText="1"/>
    </xf>
    <xf numFmtId="0" fontId="21" fillId="2" borderId="57" xfId="0" applyFont="1" applyFill="1" applyBorder="1" applyAlignment="1">
      <alignment horizontal="center" vertical="center" wrapText="1"/>
    </xf>
    <xf numFmtId="0" fontId="21" fillId="2" borderId="58" xfId="0" applyFont="1" applyFill="1" applyBorder="1" applyAlignment="1">
      <alignment horizontal="center" vertical="center" wrapText="1"/>
    </xf>
    <xf numFmtId="0" fontId="21" fillId="2" borderId="59" xfId="0" applyFont="1" applyFill="1" applyBorder="1" applyAlignment="1">
      <alignment horizontal="center" vertical="center" wrapText="1"/>
    </xf>
    <xf numFmtId="0" fontId="12" fillId="0" borderId="67" xfId="0" applyFont="1" applyBorder="1" applyAlignment="1">
      <alignment horizontal="center" vertical="center" wrapTex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0" xfId="0" applyFont="1"/>
    <xf numFmtId="0" fontId="78" fillId="2" borderId="0" xfId="0" applyFont="1" applyFill="1" applyAlignment="1">
      <alignment horizontal="center" vertical="center" wrapText="1"/>
    </xf>
    <xf numFmtId="0" fontId="20" fillId="2" borderId="0" xfId="0" applyFont="1" applyFill="1" applyAlignment="1">
      <alignment horizontal="left" vertical="center" wrapText="1"/>
    </xf>
    <xf numFmtId="0" fontId="20" fillId="2" borderId="15" xfId="0" applyFont="1" applyFill="1" applyBorder="1" applyAlignment="1">
      <alignment horizontal="left" vertical="center" wrapText="1"/>
    </xf>
    <xf numFmtId="0" fontId="24" fillId="2" borderId="136" xfId="0" applyFont="1" applyFill="1" applyBorder="1" applyAlignment="1">
      <alignment horizontal="left" vertical="center" wrapText="1"/>
    </xf>
    <xf numFmtId="0" fontId="24" fillId="2" borderId="151" xfId="0" applyFont="1" applyFill="1" applyBorder="1" applyAlignment="1">
      <alignment horizontal="center" vertical="center" wrapText="1"/>
    </xf>
    <xf numFmtId="166" fontId="20" fillId="2" borderId="109" xfId="0" applyNumberFormat="1" applyFont="1" applyFill="1" applyBorder="1" applyAlignment="1">
      <alignment horizontal="center" vertical="center" wrapText="1"/>
    </xf>
    <xf numFmtId="166" fontId="20" fillId="2" borderId="104" xfId="0" applyNumberFormat="1" applyFont="1" applyFill="1" applyBorder="1" applyAlignment="1">
      <alignment horizontal="center" vertical="center" wrapText="1"/>
    </xf>
    <xf numFmtId="166" fontId="20" fillId="2" borderId="105" xfId="0" applyNumberFormat="1" applyFont="1" applyFill="1" applyBorder="1" applyAlignment="1">
      <alignment horizontal="center" vertical="center" wrapText="1"/>
    </xf>
    <xf numFmtId="165" fontId="12" fillId="2" borderId="138" xfId="0" applyNumberFormat="1" applyFont="1" applyFill="1" applyBorder="1" applyAlignment="1">
      <alignment horizontal="left" vertical="center" wrapText="1" indent="1"/>
    </xf>
    <xf numFmtId="165" fontId="12" fillId="2" borderId="0" xfId="0" applyNumberFormat="1" applyFont="1" applyFill="1" applyAlignment="1">
      <alignment horizontal="left" vertical="center" wrapText="1" indent="1"/>
    </xf>
    <xf numFmtId="0" fontId="3" fillId="0" borderId="67" xfId="0" applyFont="1" applyBorder="1" applyAlignment="1">
      <alignment horizontal="center" vertical="center" wrapText="1"/>
    </xf>
    <xf numFmtId="0" fontId="3" fillId="0" borderId="107" xfId="0" applyFont="1" applyBorder="1" applyAlignment="1">
      <alignment horizontal="center" vertical="center" wrapText="1"/>
    </xf>
    <xf numFmtId="0" fontId="3" fillId="0" borderId="108" xfId="0" applyFont="1" applyBorder="1" applyAlignment="1">
      <alignment horizontal="center" vertical="center" wrapText="1"/>
    </xf>
    <xf numFmtId="0" fontId="4" fillId="0" borderId="112" xfId="0" applyFont="1" applyBorder="1" applyAlignment="1">
      <alignment horizontal="left" vertical="center" wrapText="1" indent="1"/>
    </xf>
    <xf numFmtId="0" fontId="4" fillId="0" borderId="19" xfId="0" applyFont="1" applyBorder="1" applyAlignment="1">
      <alignment horizontal="left" vertical="center" wrapText="1" indent="1"/>
    </xf>
    <xf numFmtId="0" fontId="4" fillId="0" borderId="176" xfId="0" applyFont="1" applyBorder="1" applyAlignment="1">
      <alignment horizontal="left" vertical="center" wrapText="1" indent="1"/>
    </xf>
    <xf numFmtId="0" fontId="12" fillId="0" borderId="28" xfId="0" applyFont="1" applyBorder="1" applyAlignment="1">
      <alignment horizontal="right" vertical="center" wrapText="1" indent="1"/>
    </xf>
    <xf numFmtId="0" fontId="12" fillId="0" borderId="29" xfId="0" applyFont="1" applyBorder="1" applyAlignment="1">
      <alignment horizontal="right" vertical="center" wrapText="1" indent="1"/>
    </xf>
    <xf numFmtId="0" fontId="12" fillId="0" borderId="177" xfId="0" applyFont="1" applyBorder="1" applyAlignment="1">
      <alignment horizontal="right" vertical="center" wrapText="1" indent="1"/>
    </xf>
    <xf numFmtId="0" fontId="20" fillId="4" borderId="47" xfId="0" applyFont="1" applyFill="1" applyBorder="1" applyAlignment="1" applyProtection="1">
      <alignment horizontal="left" vertical="center" wrapText="1"/>
      <protection locked="0"/>
    </xf>
    <xf numFmtId="0" fontId="20" fillId="4" borderId="65" xfId="0" applyFont="1" applyFill="1" applyBorder="1" applyAlignment="1" applyProtection="1">
      <alignment horizontal="left" vertical="center" wrapText="1"/>
      <protection locked="0"/>
    </xf>
    <xf numFmtId="0" fontId="20" fillId="4" borderId="71" xfId="0" applyFont="1" applyFill="1" applyBorder="1" applyAlignment="1" applyProtection="1">
      <alignment horizontal="left" vertical="center" wrapText="1"/>
      <protection locked="0"/>
    </xf>
    <xf numFmtId="0" fontId="20" fillId="4" borderId="55" xfId="0" applyFont="1" applyFill="1" applyBorder="1" applyAlignment="1" applyProtection="1">
      <alignment horizontal="left" vertical="center" wrapText="1"/>
      <protection locked="0"/>
    </xf>
    <xf numFmtId="0" fontId="20" fillId="4" borderId="0" xfId="0" applyFont="1" applyFill="1" applyAlignment="1" applyProtection="1">
      <alignment horizontal="left" vertical="center" wrapText="1"/>
      <protection locked="0"/>
    </xf>
    <xf numFmtId="0" fontId="20" fillId="4" borderId="72" xfId="0" applyFont="1" applyFill="1" applyBorder="1" applyAlignment="1" applyProtection="1">
      <alignment horizontal="left" vertical="center" wrapText="1"/>
      <protection locked="0"/>
    </xf>
    <xf numFmtId="0" fontId="20" fillId="4" borderId="42" xfId="0" applyFont="1" applyFill="1" applyBorder="1" applyAlignment="1" applyProtection="1">
      <alignment horizontal="left" vertical="center" wrapText="1"/>
      <protection locked="0"/>
    </xf>
    <xf numFmtId="0" fontId="20" fillId="4" borderId="43" xfId="0" applyFont="1" applyFill="1" applyBorder="1" applyAlignment="1" applyProtection="1">
      <alignment horizontal="left" vertical="center" wrapText="1"/>
      <protection locked="0"/>
    </xf>
    <xf numFmtId="0" fontId="20" fillId="4" borderId="73" xfId="0" applyFont="1" applyFill="1" applyBorder="1" applyAlignment="1" applyProtection="1">
      <alignment horizontal="left" vertical="center" wrapText="1"/>
      <protection locked="0"/>
    </xf>
    <xf numFmtId="0" fontId="17" fillId="2" borderId="65" xfId="0" applyFont="1" applyFill="1" applyBorder="1" applyAlignment="1">
      <alignment horizontal="left" vertical="center" wrapText="1"/>
    </xf>
    <xf numFmtId="165" fontId="21" fillId="2" borderId="193" xfId="0" applyNumberFormat="1" applyFont="1" applyFill="1" applyBorder="1" applyAlignment="1">
      <alignment horizontal="right" vertical="center" wrapText="1" indent="1"/>
    </xf>
    <xf numFmtId="0" fontId="21" fillId="2" borderId="194" xfId="0" applyFont="1" applyFill="1" applyBorder="1" applyAlignment="1">
      <alignment horizontal="right" vertical="center" wrapText="1" indent="1"/>
    </xf>
    <xf numFmtId="0" fontId="18" fillId="0" borderId="8" xfId="0" applyFont="1" applyBorder="1" applyAlignment="1">
      <alignment horizontal="left" vertical="top" wrapText="1" indent="1"/>
    </xf>
    <xf numFmtId="0" fontId="20" fillId="2" borderId="14" xfId="0" applyFont="1" applyFill="1" applyBorder="1" applyAlignment="1">
      <alignment horizontal="left" vertical="center" wrapText="1"/>
    </xf>
    <xf numFmtId="0" fontId="16" fillId="2" borderId="151" xfId="0" applyFont="1" applyFill="1" applyBorder="1" applyAlignment="1">
      <alignment horizontal="center" vertical="center" wrapText="1"/>
    </xf>
    <xf numFmtId="0" fontId="16" fillId="3" borderId="116" xfId="0" applyFont="1" applyFill="1" applyBorder="1" applyAlignment="1" applyProtection="1">
      <alignment horizontal="center" vertical="center" wrapText="1"/>
      <protection locked="0"/>
    </xf>
    <xf numFmtId="0" fontId="16" fillId="3" borderId="21" xfId="0" applyFont="1" applyFill="1" applyBorder="1" applyAlignment="1" applyProtection="1">
      <alignment horizontal="center" vertical="center" wrapText="1"/>
      <protection locked="0"/>
    </xf>
    <xf numFmtId="0" fontId="52" fillId="8" borderId="14" xfId="0" applyFont="1" applyFill="1" applyBorder="1" applyAlignment="1">
      <alignment horizontal="center" vertical="center" wrapText="1"/>
    </xf>
    <xf numFmtId="0" fontId="52" fillId="8" borderId="15" xfId="0" applyFont="1" applyFill="1" applyBorder="1" applyAlignment="1">
      <alignment horizontal="center" vertical="center" wrapText="1"/>
    </xf>
    <xf numFmtId="0" fontId="55" fillId="2" borderId="151" xfId="0" applyFont="1" applyFill="1" applyBorder="1" applyAlignment="1">
      <alignment horizontal="center" vertical="center" wrapText="1"/>
    </xf>
    <xf numFmtId="0" fontId="17" fillId="4" borderId="151" xfId="0" applyFont="1" applyFill="1" applyBorder="1" applyAlignment="1" applyProtection="1">
      <alignment horizontal="center" vertical="top" wrapText="1"/>
      <protection locked="0"/>
    </xf>
    <xf numFmtId="49" fontId="16" fillId="3" borderId="151" xfId="0" applyNumberFormat="1" applyFont="1" applyFill="1" applyBorder="1" applyAlignment="1" applyProtection="1">
      <alignment horizontal="center" vertical="center" wrapText="1"/>
      <protection locked="0"/>
    </xf>
    <xf numFmtId="0" fontId="20" fillId="4" borderId="37" xfId="0" applyFont="1" applyFill="1" applyBorder="1" applyAlignment="1" applyProtection="1">
      <alignment horizontal="left" vertical="center" wrapText="1"/>
      <protection locked="0"/>
    </xf>
    <xf numFmtId="0" fontId="18" fillId="0" borderId="0" xfId="0" applyFont="1" applyAlignment="1">
      <alignment horizontal="center" vertical="top" wrapText="1"/>
    </xf>
    <xf numFmtId="0" fontId="20" fillId="4" borderId="28" xfId="0" applyFont="1" applyFill="1" applyBorder="1" applyAlignment="1" applyProtection="1">
      <alignment horizontal="left" vertical="center" wrapText="1" indent="1"/>
      <protection locked="0"/>
    </xf>
    <xf numFmtId="0" fontId="20" fillId="3" borderId="29" xfId="0" applyFont="1" applyFill="1" applyBorder="1" applyAlignment="1" applyProtection="1">
      <alignment horizontal="left" indent="1"/>
      <protection locked="0"/>
    </xf>
    <xf numFmtId="0" fontId="20" fillId="3" borderId="30" xfId="0" applyFont="1" applyFill="1" applyBorder="1" applyAlignment="1" applyProtection="1">
      <alignment horizontal="left" indent="1"/>
      <protection locked="0"/>
    </xf>
    <xf numFmtId="0" fontId="51" fillId="4" borderId="28" xfId="1" applyFont="1" applyFill="1" applyBorder="1" applyAlignment="1" applyProtection="1">
      <alignment horizontal="left" vertical="center" wrapText="1" indent="1"/>
      <protection locked="0"/>
    </xf>
    <xf numFmtId="49" fontId="20" fillId="4" borderId="27" xfId="0" quotePrefix="1" applyNumberFormat="1" applyFont="1" applyFill="1" applyBorder="1" applyAlignment="1" applyProtection="1">
      <alignment horizontal="left" vertical="center" wrapText="1" indent="1"/>
      <protection locked="0"/>
    </xf>
    <xf numFmtId="0" fontId="24" fillId="4" borderId="28" xfId="0" applyFont="1" applyFill="1" applyBorder="1" applyAlignment="1" applyProtection="1">
      <alignment horizontal="left" vertical="center" wrapText="1" indent="1"/>
      <protection locked="0"/>
    </xf>
    <xf numFmtId="0" fontId="24" fillId="4" borderId="29" xfId="0" applyFont="1" applyFill="1" applyBorder="1" applyAlignment="1" applyProtection="1">
      <alignment horizontal="left" vertical="center" wrapText="1" indent="1"/>
      <protection locked="0"/>
    </xf>
    <xf numFmtId="0" fontId="24" fillId="4" borderId="30" xfId="0" applyFont="1" applyFill="1" applyBorder="1" applyAlignment="1" applyProtection="1">
      <alignment horizontal="left" vertical="center" wrapText="1" indent="1"/>
      <protection locked="0"/>
    </xf>
    <xf numFmtId="165" fontId="12" fillId="2" borderId="151" xfId="0" applyNumberFormat="1" applyFont="1" applyFill="1" applyBorder="1" applyAlignment="1">
      <alignment horizontal="right" vertical="center" wrapText="1" indent="1"/>
    </xf>
    <xf numFmtId="0" fontId="20" fillId="0" borderId="11" xfId="0" applyFont="1" applyBorder="1" applyAlignment="1">
      <alignment horizontal="right" vertical="center" wrapText="1" indent="1"/>
    </xf>
    <xf numFmtId="0" fontId="20" fillId="0" borderId="106" xfId="0" applyFont="1" applyBorder="1" applyAlignment="1">
      <alignment horizontal="right" vertical="center" wrapText="1" indent="1"/>
    </xf>
    <xf numFmtId="0" fontId="12" fillId="2" borderId="47" xfId="0" applyFont="1" applyFill="1" applyBorder="1" applyAlignment="1">
      <alignment horizontal="center" vertical="center" wrapText="1"/>
    </xf>
    <xf numFmtId="0" fontId="12" fillId="2" borderId="65" xfId="0" applyFont="1" applyFill="1" applyBorder="1" applyAlignment="1">
      <alignment horizontal="center" vertical="center" wrapText="1"/>
    </xf>
    <xf numFmtId="0" fontId="53" fillId="2" borderId="55" xfId="0" applyFont="1" applyFill="1" applyBorder="1" applyAlignment="1">
      <alignment horizontal="right" vertical="center" wrapText="1" indent="1"/>
    </xf>
    <xf numFmtId="0" fontId="53" fillId="2" borderId="0" xfId="0" applyFont="1" applyFill="1" applyAlignment="1">
      <alignment horizontal="right" vertical="center" wrapText="1" indent="1"/>
    </xf>
    <xf numFmtId="49" fontId="16" fillId="3" borderId="116" xfId="0" applyNumberFormat="1" applyFont="1" applyFill="1" applyBorder="1" applyAlignment="1" applyProtection="1">
      <alignment horizontal="center" vertical="center" wrapText="1"/>
      <protection locked="0"/>
    </xf>
    <xf numFmtId="49" fontId="16" fillId="3" borderId="21" xfId="0" applyNumberFormat="1" applyFont="1" applyFill="1" applyBorder="1" applyAlignment="1" applyProtection="1">
      <alignment horizontal="center" vertical="center" wrapText="1"/>
      <protection locked="0"/>
    </xf>
    <xf numFmtId="0" fontId="20" fillId="3" borderId="37" xfId="0" applyFont="1" applyFill="1" applyBorder="1" applyAlignment="1" applyProtection="1">
      <alignment horizontal="left"/>
      <protection locked="0"/>
    </xf>
    <xf numFmtId="0" fontId="3" fillId="6" borderId="185" xfId="0" applyFont="1" applyFill="1" applyBorder="1" applyAlignment="1">
      <alignment horizontal="center" vertical="center" wrapText="1"/>
    </xf>
    <xf numFmtId="0" fontId="3" fillId="6" borderId="186" xfId="0" applyFont="1" applyFill="1" applyBorder="1" applyAlignment="1">
      <alignment horizontal="center" vertical="center" wrapText="1"/>
    </xf>
    <xf numFmtId="0" fontId="20" fillId="4" borderId="31" xfId="0" applyFont="1" applyFill="1" applyBorder="1" applyAlignment="1" applyProtection="1">
      <alignment horizontal="left" vertical="center" wrapText="1"/>
      <protection locked="0"/>
    </xf>
    <xf numFmtId="0" fontId="20" fillId="3" borderId="32" xfId="0" applyFont="1" applyFill="1" applyBorder="1" applyProtection="1">
      <protection locked="0"/>
    </xf>
    <xf numFmtId="0" fontId="20" fillId="3" borderId="33" xfId="0" applyFont="1" applyFill="1" applyBorder="1" applyProtection="1">
      <protection locked="0"/>
    </xf>
    <xf numFmtId="0" fontId="22" fillId="0" borderId="12" xfId="0" applyFont="1" applyBorder="1"/>
    <xf numFmtId="0" fontId="22" fillId="0" borderId="8" xfId="0" applyFont="1" applyBorder="1"/>
    <xf numFmtId="0" fontId="20" fillId="3" borderId="29" xfId="0" applyFont="1" applyFill="1" applyBorder="1" applyProtection="1">
      <protection locked="0"/>
    </xf>
    <xf numFmtId="0" fontId="20" fillId="3" borderId="30" xfId="0" applyFont="1" applyFill="1" applyBorder="1" applyProtection="1">
      <protection locked="0"/>
    </xf>
    <xf numFmtId="0" fontId="20" fillId="4" borderId="27" xfId="0" applyFont="1" applyFill="1" applyBorder="1" applyAlignment="1" applyProtection="1">
      <alignment horizontal="left" vertical="center" wrapText="1"/>
      <protection locked="0"/>
    </xf>
    <xf numFmtId="1" fontId="20" fillId="4" borderId="240" xfId="0" applyNumberFormat="1" applyFont="1" applyFill="1" applyBorder="1" applyAlignment="1" applyProtection="1">
      <alignment horizontal="left" vertical="center" wrapText="1"/>
      <protection locked="0"/>
    </xf>
    <xf numFmtId="0" fontId="20" fillId="4" borderId="29" xfId="0" applyFont="1" applyFill="1" applyBorder="1" applyAlignment="1" applyProtection="1">
      <alignment horizontal="left" vertical="center" wrapText="1" indent="1"/>
      <protection locked="0"/>
    </xf>
    <xf numFmtId="0" fontId="20" fillId="4" borderId="30" xfId="0" applyFont="1" applyFill="1" applyBorder="1" applyAlignment="1" applyProtection="1">
      <alignment horizontal="left" vertical="center" wrapText="1" indent="1"/>
      <protection locked="0"/>
    </xf>
    <xf numFmtId="0" fontId="82" fillId="2" borderId="0" xfId="0" applyFont="1" applyFill="1" applyAlignment="1">
      <alignment horizontal="center" vertical="center" wrapText="1"/>
    </xf>
    <xf numFmtId="0" fontId="82" fillId="2" borderId="65" xfId="0" applyFont="1" applyFill="1" applyBorder="1" applyAlignment="1">
      <alignment horizontal="center" vertical="center" wrapText="1"/>
    </xf>
    <xf numFmtId="0" fontId="21" fillId="2" borderId="109" xfId="0" applyFont="1" applyFill="1" applyBorder="1" applyAlignment="1">
      <alignment horizontal="center" vertical="center" wrapText="1"/>
    </xf>
    <xf numFmtId="0" fontId="21" fillId="2" borderId="104" xfId="0" applyFont="1" applyFill="1" applyBorder="1" applyAlignment="1">
      <alignment horizontal="center" vertical="center" wrapText="1"/>
    </xf>
    <xf numFmtId="0" fontId="21" fillId="2" borderId="105" xfId="0" applyFont="1" applyFill="1" applyBorder="1" applyAlignment="1">
      <alignment horizontal="center" vertical="center" wrapText="1"/>
    </xf>
    <xf numFmtId="49" fontId="24" fillId="4" borderId="28" xfId="0" applyNumberFormat="1" applyFont="1" applyFill="1" applyBorder="1" applyAlignment="1" applyProtection="1">
      <alignment horizontal="left" vertical="center" wrapText="1" indent="1"/>
      <protection locked="0"/>
    </xf>
    <xf numFmtId="49" fontId="24" fillId="4" borderId="29" xfId="0" applyNumberFormat="1" applyFont="1" applyFill="1" applyBorder="1" applyAlignment="1" applyProtection="1">
      <alignment horizontal="left" vertical="center" wrapText="1" indent="1"/>
      <protection locked="0"/>
    </xf>
    <xf numFmtId="49" fontId="24" fillId="4" borderId="30" xfId="0" applyNumberFormat="1" applyFont="1" applyFill="1" applyBorder="1" applyAlignment="1" applyProtection="1">
      <alignment horizontal="left" vertical="center" wrapText="1" indent="1"/>
      <protection locked="0"/>
    </xf>
    <xf numFmtId="0" fontId="76" fillId="8" borderId="0" xfId="0" applyFont="1" applyFill="1" applyAlignment="1">
      <alignment horizontal="center" vertical="center" wrapText="1"/>
    </xf>
    <xf numFmtId="0" fontId="78" fillId="2" borderId="56" xfId="0" applyFont="1" applyFill="1" applyBorder="1" applyAlignment="1">
      <alignment horizontal="center" vertical="center" wrapText="1"/>
    </xf>
    <xf numFmtId="0" fontId="77" fillId="2" borderId="172" xfId="0" applyFont="1" applyFill="1" applyBorder="1" applyAlignment="1">
      <alignment horizontal="right" vertical="center" wrapText="1" indent="1"/>
    </xf>
    <xf numFmtId="0" fontId="77" fillId="2" borderId="136" xfId="0" applyFont="1" applyFill="1" applyBorder="1" applyAlignment="1">
      <alignment horizontal="right" vertical="center" wrapText="1" indent="1"/>
    </xf>
    <xf numFmtId="0" fontId="77" fillId="2" borderId="137" xfId="0" applyFont="1" applyFill="1" applyBorder="1" applyAlignment="1">
      <alignment horizontal="right" vertical="center" wrapText="1" indent="1"/>
    </xf>
    <xf numFmtId="0" fontId="3" fillId="0" borderId="17" xfId="0" applyFont="1" applyBorder="1" applyAlignment="1">
      <alignment horizontal="left" indent="1"/>
    </xf>
    <xf numFmtId="0" fontId="20" fillId="2" borderId="11" xfId="0" applyFont="1" applyFill="1" applyBorder="1" applyAlignment="1">
      <alignment horizontal="right" vertical="center" wrapText="1" indent="1"/>
    </xf>
    <xf numFmtId="0" fontId="20" fillId="2" borderId="106" xfId="0" applyFont="1" applyFill="1" applyBorder="1" applyAlignment="1">
      <alignment horizontal="right" vertical="center" wrapText="1" indent="1"/>
    </xf>
    <xf numFmtId="0" fontId="12" fillId="0" borderId="48" xfId="0" applyFont="1" applyBorder="1" applyAlignment="1">
      <alignment horizontal="center" vertical="center" wrapText="1"/>
    </xf>
    <xf numFmtId="0" fontId="12" fillId="0" borderId="38" xfId="0" applyFont="1" applyBorder="1" applyAlignment="1">
      <alignment horizontal="center" vertical="center" wrapText="1"/>
    </xf>
    <xf numFmtId="0" fontId="20" fillId="0" borderId="38" xfId="0" applyFont="1" applyBorder="1"/>
    <xf numFmtId="0" fontId="53" fillId="0" borderId="136" xfId="0" applyFont="1" applyBorder="1" applyAlignment="1">
      <alignment horizontal="right" vertical="center" wrapText="1" indent="1"/>
    </xf>
    <xf numFmtId="165" fontId="21" fillId="2" borderId="151" xfId="0" applyNumberFormat="1" applyFont="1" applyFill="1" applyBorder="1" applyAlignment="1">
      <alignment horizontal="right" vertical="center" wrapText="1" indent="1"/>
    </xf>
    <xf numFmtId="0" fontId="53" fillId="2" borderId="172" xfId="0" applyFont="1" applyFill="1" applyBorder="1" applyAlignment="1">
      <alignment horizontal="right" vertical="center" wrapText="1" indent="1"/>
    </xf>
    <xf numFmtId="0" fontId="53" fillId="2" borderId="136" xfId="0" applyFont="1" applyFill="1" applyBorder="1" applyAlignment="1">
      <alignment horizontal="right" vertical="center" wrapText="1" indent="1"/>
    </xf>
    <xf numFmtId="0" fontId="17" fillId="2" borderId="0" xfId="0" applyFont="1" applyFill="1" applyAlignment="1">
      <alignment horizontal="left" vertical="center" wrapText="1"/>
    </xf>
    <xf numFmtId="0" fontId="15" fillId="2" borderId="0" xfId="0" applyFont="1" applyFill="1"/>
    <xf numFmtId="0" fontId="57" fillId="2" borderId="0" xfId="0" applyFont="1" applyFill="1" applyAlignment="1">
      <alignment horizontal="right" vertical="center" wrapText="1"/>
    </xf>
    <xf numFmtId="0" fontId="52" fillId="8" borderId="238" xfId="0" applyFont="1" applyFill="1" applyBorder="1" applyAlignment="1">
      <alignment horizontal="center" vertical="center" wrapText="1"/>
    </xf>
    <xf numFmtId="0" fontId="52" fillId="8" borderId="104" xfId="0" applyFont="1" applyFill="1" applyBorder="1" applyAlignment="1">
      <alignment horizontal="center" vertical="center" wrapText="1"/>
    </xf>
    <xf numFmtId="0" fontId="52" fillId="8" borderId="239" xfId="0" applyFont="1" applyFill="1" applyBorder="1" applyAlignment="1">
      <alignment horizontal="center" vertical="center" wrapText="1"/>
    </xf>
  </cellXfs>
  <cellStyles count="8">
    <cellStyle name="Lien hypertexte" xfId="1" builtinId="8"/>
    <cellStyle name="Milliers" xfId="3" builtinId="3"/>
    <cellStyle name="Milliers 2" xfId="6" xr:uid="{D1A7444A-39D9-4040-BDEA-BCFE5ED9A451}"/>
    <cellStyle name="Monétaire" xfId="2" builtinId="4"/>
    <cellStyle name="Monétaire 2" xfId="5" xr:uid="{948EEBF7-1F0A-4870-A47E-A998CE1D13BC}"/>
    <cellStyle name="Normal" xfId="0" builtinId="0"/>
    <cellStyle name="Normal 2" xfId="4" xr:uid="{2309C183-E725-4F26-804C-1E694895357A}"/>
    <cellStyle name="Pourcentage" xfId="7" builtinId="5"/>
  </cellStyles>
  <dxfs count="445">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ont>
        <b/>
        <i val="0"/>
      </font>
      <fill>
        <patternFill>
          <bgColor rgb="FF92D050"/>
        </patternFill>
      </fill>
    </dxf>
    <dxf>
      <font>
        <b/>
        <i val="0"/>
      </font>
      <fill>
        <patternFill>
          <bgColor theme="5" tint="0.39994506668294322"/>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i val="0"/>
      </font>
      <fill>
        <patternFill>
          <bgColor rgb="FF92D050"/>
        </patternFill>
      </fill>
    </dxf>
    <dxf>
      <font>
        <b/>
        <i val="0"/>
      </font>
      <fill>
        <patternFill>
          <bgColor theme="5" tint="0.39994506668294322"/>
        </patternFill>
      </fill>
    </dxf>
    <dxf>
      <fill>
        <patternFill patternType="lightUp"/>
      </fill>
    </dxf>
    <dxf>
      <font>
        <b/>
        <i val="0"/>
      </font>
      <fill>
        <patternFill patternType="lightUp"/>
      </fill>
    </dxf>
    <dxf>
      <fill>
        <patternFill patternType="lightUp"/>
      </fill>
    </dxf>
    <dxf>
      <fill>
        <patternFill patternType="lightUp"/>
      </fill>
    </dxf>
    <dxf>
      <fill>
        <patternFill patternType="lightUp"/>
      </fill>
    </dxf>
    <dxf>
      <fill>
        <patternFill patternType="darkUp"/>
      </fill>
    </dxf>
    <dxf>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3" formatCode="0%"/>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8000"/>
      <color rgb="FF7030A0"/>
      <color rgb="FF000091"/>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15</xdr:col>
      <xdr:colOff>333375</xdr:colOff>
      <xdr:row>0</xdr:row>
      <xdr:rowOff>133350</xdr:rowOff>
    </xdr:from>
    <xdr:to>
      <xdr:col>19</xdr:col>
      <xdr:colOff>1514475</xdr:colOff>
      <xdr:row>26</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Range("H3:I3").Select</a:t>
          </a:r>
          <a:endParaRPr lang="fr-FR">
            <a:effectLst/>
          </a:endParaRP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113665</xdr:colOff>
      <xdr:row>0</xdr:row>
      <xdr:rowOff>47625</xdr:rowOff>
    </xdr:from>
    <xdr:to>
      <xdr:col>2</xdr:col>
      <xdr:colOff>752475</xdr:colOff>
      <xdr:row>3</xdr:row>
      <xdr:rowOff>76201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902" t="14692" b="15639"/>
        <a:stretch/>
      </xdr:blipFill>
      <xdr:spPr bwMode="auto">
        <a:xfrm>
          <a:off x="113665" y="47625"/>
          <a:ext cx="1572260"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335279</xdr:colOff>
      <xdr:row>3</xdr:row>
      <xdr:rowOff>68576</xdr:rowOff>
    </xdr:from>
    <xdr:to>
      <xdr:col>2</xdr:col>
      <xdr:colOff>190499</xdr:colOff>
      <xdr:row>5</xdr:row>
      <xdr:rowOff>58911</xdr:rowOff>
    </xdr:to>
    <xdr:pic>
      <xdr:nvPicPr>
        <xdr:cNvPr id="6" name="Image 5">
          <a:extLst>
            <a:ext uri="{FF2B5EF4-FFF2-40B4-BE49-F238E27FC236}">
              <a16:creationId xmlns:a16="http://schemas.microsoft.com/office/drawing/2014/main" id="{60B19FFC-96C2-428A-AE9D-83B11DFA6F2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779" y="611501"/>
          <a:ext cx="645795" cy="618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444808</xdr:colOff>
      <xdr:row>0</xdr:row>
      <xdr:rowOff>47625</xdr:rowOff>
    </xdr:from>
    <xdr:to>
      <xdr:col>2</xdr:col>
      <xdr:colOff>704849</xdr:colOff>
      <xdr:row>3</xdr:row>
      <xdr:rowOff>66675</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9902" t="14771" b="16929"/>
        <a:stretch/>
      </xdr:blipFill>
      <xdr:spPr bwMode="auto">
        <a:xfrm>
          <a:off x="616258" y="47625"/>
          <a:ext cx="1460191"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592667</xdr:colOff>
      <xdr:row>2</xdr:row>
      <xdr:rowOff>140698</xdr:rowOff>
    </xdr:from>
    <xdr:to>
      <xdr:col>1</xdr:col>
      <xdr:colOff>1181100</xdr:colOff>
      <xdr:row>5</xdr:row>
      <xdr:rowOff>96960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117" y="540748"/>
          <a:ext cx="588433" cy="55633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430" dataDxfId="429">
  <autoFilter ref="C1:C3" xr:uid="{00000000-0009-0000-0100-000002000000}">
    <filterColumn colId="0" hiddenButton="1"/>
  </autoFilter>
  <tableColumns count="1">
    <tableColumn id="1" xr3:uid="{00000000-0010-0000-0100-000001000000}" name="Civilité" dataDxfId="42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7967578-0F3F-4D62-852A-5BCCDD54DB90}" name="Table_type_coord6" displayName="Table_type_coord6" ref="E1:K9" totalsRowShown="0" headerRowDxfId="427" dataDxfId="426">
  <autoFilter ref="E1:K9" xr:uid="{0E9276E5-4CE4-4B9B-8EF9-DCEE7E7FE493}"/>
  <tableColumns count="7">
    <tableColumn id="1" xr3:uid="{64C701ED-19C8-450E-A298-1302D35A5F50}" name="Type étab coord" dataDxfId="425"/>
    <tableColumn id="2" xr3:uid="{A347C177-BAC7-47A5-962F-FFD144826433}" name="Eligible" dataDxfId="424"/>
    <tableColumn id="3" xr3:uid="{2FA8E478-43CF-464D-9507-E965554DD568}" name="frais env" dataDxfId="423"/>
    <tableColumn id="7" xr3:uid="{6EE88E16-E132-4702-9AC1-1AAE510818E2}" name="Décharges"/>
    <tableColumn id="6" xr3:uid="{3FB233DB-904B-4148-974C-DEFB080DD039}" name="taux nominal" dataDxfId="422" dataCellStyle="Pourcentage"/>
    <tableColumn id="4" xr3:uid="{B870E77F-A1C3-44A8-A333-C40FD5924E42}" name="taux d’aide" dataDxfId="421" dataCellStyle="Pourcentage">
      <calculatedColumnFormula>IF(OR(Table_type_coord6[[#This Row],[taux nominal]]=1,Table_type_coord6[[#This Row],[taux nominal]]=0),Table_type_coord6[[#This Row],[taux nominal]],Table_type_coord6[[#This Row],[taux nominal]]+IF($C$9,$C$7,0))</calculatedColumnFormula>
    </tableColumn>
    <tableColumn id="5" xr3:uid="{61ABFDC6-1BF9-4CE4-B607-F9D8B62F3295}" name="cout marginal" dataDxfId="4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E5793F5-51BC-4716-9AA2-25056FFEBD4D}" name="Table_type_part7" displayName="Table_type_part7" ref="E17:K29" totalsRowShown="0">
  <autoFilter ref="E17:K29" xr:uid="{1BC180E8-B15E-41A7-A6C9-98919B0B8D47}"/>
  <tableColumns count="7">
    <tableColumn id="1" xr3:uid="{4C08647E-4F2A-4841-8450-CBD490AD68EF}" name="Type étab partenaire"/>
    <tableColumn id="2" xr3:uid="{81672A60-1B40-46AA-9481-8BFA051DC30B}" name="Eligible" dataDxfId="419"/>
    <tableColumn id="3" xr3:uid="{7E9617B5-2951-41E2-ADD2-0F41182D0174}" name="frais env" dataDxfId="418"/>
    <tableColumn id="7" xr3:uid="{18096F9F-F518-41AE-9CA4-E0E958BDC9B8}" name="Décharges"/>
    <tableColumn id="6" xr3:uid="{8236734F-B8B2-4EC7-84A5-BA61D9C54B49}" name="taux nominal" dataDxfId="417"/>
    <tableColumn id="4" xr3:uid="{43404DB1-EF1D-43DE-AA5B-7A555BC35D5E}" name="taux d’aide" dataDxfId="416" dataCellStyle="Pourcentage">
      <calculatedColumnFormula>IF(OR(Table_type_part7[[#This Row],[taux nominal]]=1,Table_type_part7[[#This Row],[taux nominal]]=0),Table_type_part7[[#This Row],[taux nominal]],Table_type_part7[[#This Row],[taux nominal]]+IF($C$9,$C$7,0))</calculatedColumnFormula>
    </tableColumn>
    <tableColumn id="5" xr3:uid="{1665B317-2A31-4E1C-95B7-50CC61EA1475}" name="cout marginal" dataDxfId="415" dataCellStyle="Pourcent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B7706EE-2721-40D7-9D9B-0F2760FDD8AE}" name="Tableau6" displayName="Tableau6" ref="E32:F33" totalsRowShown="0">
  <autoFilter ref="E32:F33" xr:uid="{DAF9654E-690C-4FFE-B388-CD87DE0A1843}"/>
  <tableColumns count="2">
    <tableColumn id="1" xr3:uid="{33201AB2-5595-4D02-8090-29A1C0BC8831}" name="Facteur multiplicatif catégorie RGEC"/>
    <tableColumn id="2" xr3:uid="{E8ED1F29-3E6D-4FA0-A31E-2433D4D27FE4}" name="taux" dataDxfId="414" dataCellStyle="Pourcentag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pr-antibioresistance-AAP@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R44"/>
  <sheetViews>
    <sheetView topLeftCell="B1" zoomScale="80" zoomScaleNormal="80" workbookViewId="0">
      <selection activeCell="F24" sqref="F24:F27"/>
    </sheetView>
  </sheetViews>
  <sheetFormatPr baseColWidth="10" defaultRowHeight="14.5" x14ac:dyDescent="0.35"/>
  <cols>
    <col min="1" max="1" width="30.54296875" customWidth="1"/>
    <col min="2" max="2" width="2.26953125" customWidth="1"/>
    <col min="3" max="3" width="26.7265625" customWidth="1"/>
    <col min="4" max="4" width="2.26953125" customWidth="1"/>
    <col min="5" max="5" width="46.7265625" customWidth="1"/>
    <col min="6" max="7" width="10.54296875" customWidth="1"/>
    <col min="8" max="8" width="14.453125" customWidth="1"/>
    <col min="9" max="9" width="15.26953125" customWidth="1"/>
    <col min="10" max="10" width="13.26953125" customWidth="1"/>
    <col min="11" max="11" width="17.26953125" customWidth="1"/>
    <col min="12" max="12" width="16.7265625" customWidth="1"/>
    <col min="13" max="13" width="19.54296875" customWidth="1"/>
    <col min="14" max="14" width="4.453125" customWidth="1"/>
    <col min="15" max="15" width="2.26953125" customWidth="1"/>
    <col min="16" max="16" width="26.7265625" customWidth="1"/>
    <col min="17" max="17" width="2.26953125" customWidth="1"/>
    <col min="18" max="18" width="26.7265625" customWidth="1"/>
    <col min="19" max="19" width="2.26953125" customWidth="1"/>
    <col min="20" max="20" width="26.7265625" customWidth="1"/>
    <col min="21" max="21" width="2.26953125" customWidth="1"/>
    <col min="22" max="22" width="26.7265625" customWidth="1"/>
  </cols>
  <sheetData>
    <row r="1" spans="1:18" x14ac:dyDescent="0.35">
      <c r="A1" t="s">
        <v>89</v>
      </c>
      <c r="C1" s="92" t="s">
        <v>94</v>
      </c>
      <c r="E1" s="92" t="s">
        <v>96</v>
      </c>
      <c r="F1" s="332" t="s">
        <v>116</v>
      </c>
      <c r="G1" s="332" t="s">
        <v>109</v>
      </c>
      <c r="H1" s="332" t="s">
        <v>255</v>
      </c>
      <c r="I1" s="92" t="s">
        <v>256</v>
      </c>
      <c r="J1" s="332" t="s">
        <v>257</v>
      </c>
      <c r="K1" s="332" t="s">
        <v>258</v>
      </c>
      <c r="M1" s="122" t="s">
        <v>117</v>
      </c>
    </row>
    <row r="2" spans="1:18" ht="58.5" thickBot="1" x14ac:dyDescent="0.4">
      <c r="A2" t="s">
        <v>90</v>
      </c>
      <c r="C2" s="92" t="s">
        <v>34</v>
      </c>
      <c r="E2" s="92" t="s">
        <v>30</v>
      </c>
      <c r="F2">
        <v>1</v>
      </c>
      <c r="G2">
        <v>1</v>
      </c>
      <c r="H2">
        <v>1</v>
      </c>
      <c r="I2" s="333">
        <v>1</v>
      </c>
      <c r="J2" s="333">
        <f>IF(OR(Table_type_coord6[[#This Row],[taux nominal]]=1,Table_type_coord6[[#This Row],[taux nominal]]=0),Table_type_coord6[[#This Row],[taux nominal]],Table_type_coord6[[#This Row],[taux nominal]]+IF($C$9,$C$7,0))</f>
        <v>1</v>
      </c>
      <c r="K2" s="334">
        <v>1</v>
      </c>
      <c r="M2" s="173" t="s">
        <v>376</v>
      </c>
      <c r="N2" s="128"/>
    </row>
    <row r="3" spans="1:18" ht="15" thickBot="1" x14ac:dyDescent="0.4">
      <c r="A3" t="s">
        <v>91</v>
      </c>
      <c r="C3" s="92" t="s">
        <v>35</v>
      </c>
      <c r="E3" s="92" t="s">
        <v>31</v>
      </c>
      <c r="F3">
        <v>1</v>
      </c>
      <c r="G3">
        <v>1</v>
      </c>
      <c r="H3">
        <v>1</v>
      </c>
      <c r="I3" s="333">
        <v>1</v>
      </c>
      <c r="J3" s="333">
        <f>IF(OR(Table_type_coord6[[#This Row],[taux nominal]]=1,Table_type_coord6[[#This Row],[taux nominal]]=0),Table_type_coord6[[#This Row],[taux nominal]],Table_type_coord6[[#This Row],[taux nominal]]+IF($C$9,$C$7,0))</f>
        <v>1</v>
      </c>
      <c r="K3" s="334">
        <v>1</v>
      </c>
    </row>
    <row r="4" spans="1:18" x14ac:dyDescent="0.35">
      <c r="A4" t="s">
        <v>92</v>
      </c>
      <c r="E4" s="92" t="s">
        <v>32</v>
      </c>
      <c r="F4" s="92">
        <v>1</v>
      </c>
      <c r="G4" s="92">
        <v>1</v>
      </c>
      <c r="H4" s="92">
        <v>1</v>
      </c>
      <c r="I4" s="333">
        <v>1</v>
      </c>
      <c r="J4" s="333">
        <f>IF(OR(Table_type_coord6[[#This Row],[taux nominal]]=1,Table_type_coord6[[#This Row],[taux nominal]]=0),Table_type_coord6[[#This Row],[taux nominal]],Table_type_coord6[[#This Row],[taux nominal]]+IF($C$9,$C$7,0))</f>
        <v>1</v>
      </c>
      <c r="K4" s="334">
        <v>1</v>
      </c>
      <c r="M4" s="122" t="s">
        <v>157</v>
      </c>
    </row>
    <row r="5" spans="1:18" ht="15" thickBot="1" x14ac:dyDescent="0.4">
      <c r="A5" t="s">
        <v>93</v>
      </c>
      <c r="E5" s="92" t="s">
        <v>369</v>
      </c>
      <c r="F5">
        <v>1</v>
      </c>
      <c r="G5">
        <v>1</v>
      </c>
      <c r="H5">
        <v>1</v>
      </c>
      <c r="I5" s="333">
        <v>1</v>
      </c>
      <c r="J5" s="333">
        <f>IF(OR(Table_type_coord6[[#This Row],[taux nominal]]=1,Table_type_coord6[[#This Row],[taux nominal]]=0),Table_type_coord6[[#This Row],[taux nominal]],Table_type_coord6[[#This Row],[taux nominal]]+IF($C$9,$C$7,0))</f>
        <v>1</v>
      </c>
      <c r="K5" s="334">
        <v>1</v>
      </c>
      <c r="M5" s="123">
        <v>2025</v>
      </c>
      <c r="N5" s="128"/>
      <c r="Q5" s="94"/>
    </row>
    <row r="6" spans="1:18" x14ac:dyDescent="0.35">
      <c r="A6" t="s">
        <v>210</v>
      </c>
      <c r="E6" t="s">
        <v>79</v>
      </c>
      <c r="F6">
        <v>1</v>
      </c>
      <c r="G6">
        <v>0</v>
      </c>
      <c r="H6">
        <v>0</v>
      </c>
      <c r="I6" s="333">
        <v>1</v>
      </c>
      <c r="J6" s="335">
        <f>IF(OR(Table_type_coord6[[#This Row],[taux nominal]]=1,Table_type_coord6[[#This Row],[taux nominal]]=0),Table_type_coord6[[#This Row],[taux nominal]],Table_type_coord6[[#This Row],[taux nominal]]+IF($C$9,$C$7,0))</f>
        <v>1</v>
      </c>
      <c r="K6" s="336">
        <v>1</v>
      </c>
      <c r="Q6" s="94"/>
    </row>
    <row r="7" spans="1:18" ht="15" thickBot="1" x14ac:dyDescent="0.4">
      <c r="A7" s="92" t="s">
        <v>120</v>
      </c>
      <c r="E7" s="92" t="s">
        <v>259</v>
      </c>
      <c r="F7">
        <v>1</v>
      </c>
      <c r="G7">
        <v>0</v>
      </c>
      <c r="H7">
        <v>0</v>
      </c>
      <c r="I7" s="333">
        <v>1</v>
      </c>
      <c r="J7" s="335">
        <f>IF(OR(Table_type_coord6[[#This Row],[taux nominal]]=1,Table_type_coord6[[#This Row],[taux nominal]]=0),Table_type_coord6[[#This Row],[taux nominal]],Table_type_coord6[[#This Row],[taux nominal]]+IF($C$9,$C$7,0))</f>
        <v>1</v>
      </c>
      <c r="K7" s="336">
        <v>1</v>
      </c>
      <c r="Q7" s="94"/>
    </row>
    <row r="8" spans="1:18" x14ac:dyDescent="0.35">
      <c r="E8" t="s">
        <v>70</v>
      </c>
      <c r="F8">
        <v>1</v>
      </c>
      <c r="G8">
        <v>1</v>
      </c>
      <c r="H8">
        <v>1</v>
      </c>
      <c r="I8" s="333">
        <v>1</v>
      </c>
      <c r="J8" s="335">
        <f>IF(OR(Table_type_coord6[[#This Row],[taux nominal]]=1,Table_type_coord6[[#This Row],[taux nominal]]=0),Table_type_coord6[[#This Row],[taux nominal]],Table_type_coord6[[#This Row],[taux nominal]]+IF($C$9,$C$7,0))</f>
        <v>1</v>
      </c>
      <c r="K8" s="336">
        <v>1</v>
      </c>
      <c r="M8" s="122" t="s">
        <v>118</v>
      </c>
      <c r="Q8" s="94"/>
    </row>
    <row r="9" spans="1:18" ht="15" thickBot="1" x14ac:dyDescent="0.4">
      <c r="E9" s="92" t="s">
        <v>71</v>
      </c>
      <c r="F9" s="92">
        <v>1</v>
      </c>
      <c r="G9" s="92">
        <v>0</v>
      </c>
      <c r="H9" s="92">
        <v>0</v>
      </c>
      <c r="I9" s="333">
        <v>1</v>
      </c>
      <c r="J9" s="333">
        <f>IF(OR(Table_type_coord6[[#This Row],[taux nominal]]=1,Table_type_coord6[[#This Row],[taux nominal]]=0),Table_type_coord6[[#This Row],[taux nominal]],Table_type_coord6[[#This Row],[taux nominal]]+IF($C$9,$C$7,0))</f>
        <v>1</v>
      </c>
      <c r="K9" s="334">
        <v>0</v>
      </c>
      <c r="M9" s="123"/>
      <c r="N9" s="128"/>
      <c r="Q9" s="94"/>
    </row>
    <row r="10" spans="1:18" ht="15" thickBot="1" x14ac:dyDescent="0.4">
      <c r="E10" s="92"/>
      <c r="N10" s="179"/>
      <c r="R10" s="94"/>
    </row>
    <row r="11" spans="1:18" x14ac:dyDescent="0.35">
      <c r="M11" s="122" t="s">
        <v>153</v>
      </c>
      <c r="N11" s="128"/>
      <c r="R11" s="94"/>
    </row>
    <row r="12" spans="1:18" ht="15" thickBot="1" x14ac:dyDescent="0.4">
      <c r="M12" s="279" t="s">
        <v>375</v>
      </c>
      <c r="R12" s="94"/>
    </row>
    <row r="13" spans="1:18" x14ac:dyDescent="0.35">
      <c r="M13" s="179"/>
      <c r="R13" s="94"/>
    </row>
    <row r="14" spans="1:18" ht="15" thickBot="1" x14ac:dyDescent="0.4"/>
    <row r="15" spans="1:18" x14ac:dyDescent="0.35">
      <c r="M15" s="93" t="s">
        <v>172</v>
      </c>
      <c r="N15" s="128"/>
    </row>
    <row r="16" spans="1:18" ht="15" thickBot="1" x14ac:dyDescent="0.4">
      <c r="M16" s="123">
        <v>20</v>
      </c>
    </row>
    <row r="17" spans="5:14" ht="15" thickBot="1" x14ac:dyDescent="0.4">
      <c r="E17" s="92" t="s">
        <v>95</v>
      </c>
      <c r="F17" s="92" t="s">
        <v>116</v>
      </c>
      <c r="G17" s="92" t="s">
        <v>109</v>
      </c>
      <c r="H17" s="92" t="s">
        <v>255</v>
      </c>
      <c r="I17" t="s">
        <v>256</v>
      </c>
      <c r="J17" s="92" t="s">
        <v>257</v>
      </c>
      <c r="K17" s="92" t="s">
        <v>258</v>
      </c>
    </row>
    <row r="18" spans="5:14" x14ac:dyDescent="0.35">
      <c r="E18" s="92" t="s">
        <v>30</v>
      </c>
      <c r="F18">
        <v>1</v>
      </c>
      <c r="G18">
        <v>1</v>
      </c>
      <c r="H18">
        <v>1</v>
      </c>
      <c r="I18" s="333">
        <v>1</v>
      </c>
      <c r="J18" s="333">
        <f>IF(OR(Table_type_part7[[#This Row],[taux nominal]]=1,Table_type_part7[[#This Row],[taux nominal]]=0),Table_type_part7[[#This Row],[taux nominal]],Table_type_part7[[#This Row],[taux nominal]]+IF($C$9,$C$7,0))</f>
        <v>1</v>
      </c>
      <c r="K18" s="334">
        <v>1</v>
      </c>
      <c r="M18" s="122" t="s">
        <v>232</v>
      </c>
    </row>
    <row r="19" spans="5:14" ht="15" thickBot="1" x14ac:dyDescent="0.4">
      <c r="E19" s="92" t="s">
        <v>31</v>
      </c>
      <c r="F19">
        <v>1</v>
      </c>
      <c r="G19">
        <v>1</v>
      </c>
      <c r="H19">
        <v>1</v>
      </c>
      <c r="I19" s="333">
        <v>1</v>
      </c>
      <c r="J19" s="333">
        <f>IF(OR(Table_type_part7[[#This Row],[taux nominal]]=1,Table_type_part7[[#This Row],[taux nominal]]=0),Table_type_part7[[#This Row],[taux nominal]],Table_type_part7[[#This Row],[taux nominal]]+IF($C$9,$C$7,0))</f>
        <v>1</v>
      </c>
      <c r="K19" s="334">
        <v>1</v>
      </c>
      <c r="M19" s="123">
        <v>0</v>
      </c>
      <c r="N19" s="128"/>
    </row>
    <row r="20" spans="5:14" ht="15" thickBot="1" x14ac:dyDescent="0.4">
      <c r="E20" s="92" t="s">
        <v>32</v>
      </c>
      <c r="F20" s="92">
        <v>1</v>
      </c>
      <c r="G20" s="92">
        <v>1</v>
      </c>
      <c r="H20" s="92">
        <v>1</v>
      </c>
      <c r="I20" s="333">
        <v>1</v>
      </c>
      <c r="J20" s="333">
        <f>IF(OR(Table_type_part7[[#This Row],[taux nominal]]=1,Table_type_part7[[#This Row],[taux nominal]]=0),Table_type_part7[[#This Row],[taux nominal]],Table_type_part7[[#This Row],[taux nominal]]+IF($C$9,$C$7,0))</f>
        <v>1</v>
      </c>
      <c r="K20" s="334">
        <v>1</v>
      </c>
      <c r="M20" s="179"/>
    </row>
    <row r="21" spans="5:14" x14ac:dyDescent="0.35">
      <c r="E21" s="92" t="s">
        <v>369</v>
      </c>
      <c r="F21">
        <v>1</v>
      </c>
      <c r="G21">
        <v>1</v>
      </c>
      <c r="H21">
        <v>1</v>
      </c>
      <c r="I21" s="333">
        <v>1</v>
      </c>
      <c r="J21" s="333">
        <f>IF(OR(Table_type_part7[[#This Row],[taux nominal]]=1,Table_type_part7[[#This Row],[taux nominal]]=0),Table_type_part7[[#This Row],[taux nominal]],Table_type_part7[[#This Row],[taux nominal]]+IF($C$9,$C$7,0))</f>
        <v>1</v>
      </c>
      <c r="K21" s="334">
        <v>1</v>
      </c>
      <c r="M21" s="93" t="s">
        <v>203</v>
      </c>
    </row>
    <row r="22" spans="5:14" ht="15" thickBot="1" x14ac:dyDescent="0.4">
      <c r="E22" t="s">
        <v>79</v>
      </c>
      <c r="F22">
        <v>1</v>
      </c>
      <c r="G22">
        <v>0</v>
      </c>
      <c r="H22">
        <v>0</v>
      </c>
      <c r="I22" s="333">
        <v>1</v>
      </c>
      <c r="J22" s="333">
        <f>IF(OR(Table_type_part7[[#This Row],[taux nominal]]=1,Table_type_part7[[#This Row],[taux nominal]]=0),Table_type_part7[[#This Row],[taux nominal]],Table_type_part7[[#This Row],[taux nominal]]+IF($C$9,$C$7,0))</f>
        <v>1</v>
      </c>
      <c r="K22" s="334">
        <v>1</v>
      </c>
      <c r="M22" s="123">
        <v>0</v>
      </c>
    </row>
    <row r="23" spans="5:14" ht="15" thickBot="1" x14ac:dyDescent="0.4">
      <c r="E23" s="92" t="s">
        <v>259</v>
      </c>
      <c r="F23">
        <v>1</v>
      </c>
      <c r="G23">
        <v>0</v>
      </c>
      <c r="H23">
        <v>0</v>
      </c>
      <c r="I23" s="333">
        <v>1</v>
      </c>
      <c r="J23" s="333">
        <f>IF(OR(Table_type_part7[[#This Row],[taux nominal]]=1,Table_type_part7[[#This Row],[taux nominal]]=0),Table_type_part7[[#This Row],[taux nominal]],Table_type_part7[[#This Row],[taux nominal]]+IF($C$9,$C$7,0))</f>
        <v>1</v>
      </c>
      <c r="K23" s="334">
        <v>1</v>
      </c>
      <c r="M23" s="179"/>
    </row>
    <row r="24" spans="5:14" x14ac:dyDescent="0.35">
      <c r="E24" s="92" t="s">
        <v>355</v>
      </c>
      <c r="F24">
        <v>0</v>
      </c>
      <c r="G24">
        <v>0</v>
      </c>
      <c r="H24">
        <v>0</v>
      </c>
      <c r="I24" s="335">
        <v>0.45</v>
      </c>
      <c r="J24" s="335">
        <v>0</v>
      </c>
      <c r="K24" s="336">
        <v>0</v>
      </c>
      <c r="M24" s="122" t="s">
        <v>281</v>
      </c>
      <c r="N24" s="127"/>
    </row>
    <row r="25" spans="5:14" ht="15" thickBot="1" x14ac:dyDescent="0.4">
      <c r="E25" s="92" t="s">
        <v>356</v>
      </c>
      <c r="F25">
        <v>0</v>
      </c>
      <c r="G25">
        <v>0</v>
      </c>
      <c r="H25">
        <v>0</v>
      </c>
      <c r="I25" s="335">
        <v>0.45</v>
      </c>
      <c r="J25" s="335">
        <v>0</v>
      </c>
      <c r="K25" s="336">
        <v>0</v>
      </c>
      <c r="M25" s="123">
        <v>68</v>
      </c>
    </row>
    <row r="26" spans="5:14" ht="15" thickBot="1" x14ac:dyDescent="0.4">
      <c r="E26" s="92" t="s">
        <v>357</v>
      </c>
      <c r="F26">
        <v>0</v>
      </c>
      <c r="G26">
        <v>0</v>
      </c>
      <c r="H26">
        <v>0</v>
      </c>
      <c r="I26" s="335">
        <v>0.3</v>
      </c>
      <c r="J26" s="335">
        <v>0</v>
      </c>
      <c r="K26" s="336">
        <v>0</v>
      </c>
    </row>
    <row r="27" spans="5:14" x14ac:dyDescent="0.35">
      <c r="E27" t="s">
        <v>70</v>
      </c>
      <c r="F27">
        <v>1</v>
      </c>
      <c r="G27">
        <v>1</v>
      </c>
      <c r="H27">
        <v>1</v>
      </c>
      <c r="I27" s="333">
        <v>1</v>
      </c>
      <c r="J27" s="333">
        <f>IF(OR(Table_type_part7[[#This Row],[taux nominal]]=1,Table_type_part7[[#This Row],[taux nominal]]=0),Table_type_part7[[#This Row],[taux nominal]],Table_type_part7[[#This Row],[taux nominal]]+IF($C$9,$C$7,0))</f>
        <v>1</v>
      </c>
      <c r="K27" s="334">
        <v>1</v>
      </c>
      <c r="M27" s="122" t="s">
        <v>282</v>
      </c>
    </row>
    <row r="28" spans="5:14" ht="15" thickBot="1" x14ac:dyDescent="0.4">
      <c r="E28" s="92" t="s">
        <v>71</v>
      </c>
      <c r="F28" s="92">
        <v>1</v>
      </c>
      <c r="G28" s="92">
        <v>0</v>
      </c>
      <c r="H28" s="92">
        <v>0</v>
      </c>
      <c r="I28" s="333">
        <v>1</v>
      </c>
      <c r="J28" s="333">
        <f>IF(OR(Table_type_part7[[#This Row],[taux nominal]]=1,Table_type_part7[[#This Row],[taux nominal]]=0),Table_type_part7[[#This Row],[taux nominal]],Table_type_part7[[#This Row],[taux nominal]]+IF($C$9,$C$7,0))</f>
        <v>1</v>
      </c>
      <c r="K28" s="334">
        <v>0</v>
      </c>
      <c r="M28" s="123">
        <v>7</v>
      </c>
      <c r="N28" s="127"/>
    </row>
    <row r="29" spans="5:14" ht="15" thickBot="1" x14ac:dyDescent="0.4">
      <c r="E29" s="92" t="s">
        <v>260</v>
      </c>
      <c r="F29" s="334">
        <v>0</v>
      </c>
      <c r="G29" s="334">
        <v>0</v>
      </c>
      <c r="H29" s="334">
        <v>0</v>
      </c>
      <c r="I29" s="337">
        <v>0</v>
      </c>
      <c r="J29" s="333">
        <f>IF(OR(Table_type_part7[[#This Row],[taux nominal]]=1,Table_type_part7[[#This Row],[taux nominal]]=0),Table_type_part7[[#This Row],[taux nominal]],Table_type_part7[[#This Row],[taux nominal]]+IF($C$9,$C$7,0))</f>
        <v>0</v>
      </c>
      <c r="K29" s="334">
        <v>0</v>
      </c>
      <c r="M29" s="179"/>
      <c r="N29" s="127"/>
    </row>
    <row r="30" spans="5:14" x14ac:dyDescent="0.35">
      <c r="M30" s="93" t="s">
        <v>97</v>
      </c>
    </row>
    <row r="31" spans="5:14" ht="15" thickBot="1" x14ac:dyDescent="0.4">
      <c r="M31" s="123"/>
    </row>
    <row r="32" spans="5:14" x14ac:dyDescent="0.35">
      <c r="E32" t="s">
        <v>278</v>
      </c>
      <c r="F32" t="s">
        <v>279</v>
      </c>
      <c r="M32" s="179"/>
    </row>
    <row r="33" spans="5:13" ht="15" thickBot="1" x14ac:dyDescent="0.4">
      <c r="E33" t="s">
        <v>280</v>
      </c>
      <c r="F33" s="335">
        <v>1</v>
      </c>
    </row>
    <row r="34" spans="5:13" x14ac:dyDescent="0.35">
      <c r="M34" s="93" t="s">
        <v>98</v>
      </c>
    </row>
    <row r="35" spans="5:13" x14ac:dyDescent="0.35">
      <c r="M35" s="338"/>
    </row>
    <row r="36" spans="5:13" ht="15" thickBot="1" x14ac:dyDescent="0.4">
      <c r="M36" s="123"/>
    </row>
    <row r="42" spans="5:13" ht="15" thickBot="1" x14ac:dyDescent="0.4"/>
    <row r="43" spans="5:13" x14ac:dyDescent="0.35">
      <c r="M43" s="93" t="s">
        <v>137</v>
      </c>
    </row>
    <row r="44" spans="5:13" ht="15" thickBot="1" x14ac:dyDescent="0.4">
      <c r="M44" s="172"/>
    </row>
  </sheetData>
  <sheetProtection algorithmName="SHA-512" hashValue="ewyzKfOez6nDjKaZLsAOAHtg3JBkGhVBSE2I1GQZ3kDgEMsO7Oiz+RggjxwfGzFBypdsE2wKob4S9QROwhaihQ==" saltValue="8IbI8dqgewnJG0QSbMl3ZA==" spinCount="100000" sheet="1" objects="1" scenarios="1"/>
  <conditionalFormatting sqref="F18:G23 F25:G28 F2:H9 J2:K9">
    <cfRule type="cellIs" dxfId="444" priority="60" operator="equal">
      <formula>TRUE</formula>
    </cfRule>
    <cfRule type="cellIs" dxfId="443" priority="61" operator="equal">
      <formula>FALSE</formula>
    </cfRule>
  </conditionalFormatting>
  <conditionalFormatting sqref="F29:H29 F18:G23 F25:G28">
    <cfRule type="colorScale" priority="45">
      <colorScale>
        <cfvo type="min"/>
        <cfvo type="percentile" val="50"/>
        <cfvo type="max"/>
        <color rgb="FFF8696B"/>
        <color rgb="FFFFEB84"/>
        <color rgb="FF63BE7B"/>
      </colorScale>
    </cfRule>
  </conditionalFormatting>
  <conditionalFormatting sqref="F29:H29">
    <cfRule type="cellIs" dxfId="442" priority="46" operator="equal">
      <formula>TRUE</formula>
    </cfRule>
    <cfRule type="cellIs" dxfId="441" priority="47" operator="equal">
      <formula>FALSE</formula>
    </cfRule>
  </conditionalFormatting>
  <conditionalFormatting sqref="H18:H28 F24:G24">
    <cfRule type="colorScale" priority="193">
      <colorScale>
        <cfvo type="min"/>
        <cfvo type="percentile" val="50"/>
        <cfvo type="max"/>
        <color rgb="FFF8696B"/>
        <color rgb="FFFFEB84"/>
        <color rgb="FF63BE7B"/>
      </colorScale>
    </cfRule>
    <cfRule type="cellIs" dxfId="440" priority="194" operator="equal">
      <formula>TRUE</formula>
    </cfRule>
    <cfRule type="cellIs" dxfId="439" priority="195" operator="equal">
      <formula>FALSE</formula>
    </cfRule>
  </conditionalFormatting>
  <conditionalFormatting sqref="I2:I9">
    <cfRule type="colorScale" priority="81">
      <colorScale>
        <cfvo type="min"/>
        <cfvo type="percentile" val="50"/>
        <cfvo type="max"/>
        <color rgb="FFF8696B"/>
        <color rgb="FFFFEB84"/>
        <color rgb="FF63BE7B"/>
      </colorScale>
    </cfRule>
    <cfRule type="cellIs" dxfId="438" priority="82" operator="equal">
      <formula>TRUE</formula>
    </cfRule>
    <cfRule type="cellIs" dxfId="437" priority="83" operator="equal">
      <formula>FALSE</formula>
    </cfRule>
  </conditionalFormatting>
  <conditionalFormatting sqref="I18:I29">
    <cfRule type="colorScale" priority="199">
      <colorScale>
        <cfvo type="min"/>
        <cfvo type="percentile" val="50"/>
        <cfvo type="max"/>
        <color rgb="FFF8696B"/>
        <color rgb="FFFFEB84"/>
        <color rgb="FF63BE7B"/>
      </colorScale>
    </cfRule>
    <cfRule type="cellIs" dxfId="436" priority="200" operator="equal">
      <formula>TRUE</formula>
    </cfRule>
    <cfRule type="cellIs" dxfId="435" priority="201" operator="equal">
      <formula>FALSE</formula>
    </cfRule>
  </conditionalFormatting>
  <conditionalFormatting sqref="J18:J29">
    <cfRule type="colorScale" priority="205">
      <colorScale>
        <cfvo type="min"/>
        <cfvo type="percentile" val="50"/>
        <cfvo type="max"/>
        <color rgb="FFF8696B"/>
        <color rgb="FFFFEB84"/>
        <color rgb="FF63BE7B"/>
      </colorScale>
    </cfRule>
    <cfRule type="cellIs" dxfId="434" priority="206" operator="equal">
      <formula>TRUE</formula>
    </cfRule>
    <cfRule type="cellIs" dxfId="433" priority="207" operator="equal">
      <formula>FALSE</formula>
    </cfRule>
  </conditionalFormatting>
  <conditionalFormatting sqref="J2:K9 F2:H9">
    <cfRule type="colorScale" priority="87">
      <colorScale>
        <cfvo type="min"/>
        <cfvo type="percentile" val="50"/>
        <cfvo type="max"/>
        <color rgb="FFF8696B"/>
        <color rgb="FFFFEB84"/>
        <color rgb="FF63BE7B"/>
      </colorScale>
    </cfRule>
  </conditionalFormatting>
  <conditionalFormatting sqref="K18:K29">
    <cfRule type="colorScale" priority="211">
      <colorScale>
        <cfvo type="min"/>
        <cfvo type="percentile" val="50"/>
        <cfvo type="max"/>
        <color rgb="FFF8696B"/>
        <color rgb="FFFFEB84"/>
        <color rgb="FF63BE7B"/>
      </colorScale>
    </cfRule>
    <cfRule type="cellIs" dxfId="432" priority="212" operator="equal">
      <formula>TRUE</formula>
    </cfRule>
    <cfRule type="cellIs" dxfId="431" priority="213" operator="equal">
      <formula>FALSE</formula>
    </cfRule>
  </conditionalFormatting>
  <hyperlinks>
    <hyperlink ref="M12" r:id="rId1" xr:uid="{1CE615E3-91D8-4FBD-82D7-7DF22F1E5128}"/>
  </hyperlinks>
  <pageMargins left="0.7" right="0.7" top="0.75" bottom="0.75" header="0.3" footer="0.3"/>
  <pageSetup paperSize="9" scale="53" orientation="landscape" r:id="rId2"/>
  <drawing r:id="rId3"/>
  <tableParts count="5">
    <tablePart r:id="rId4"/>
    <tablePart r:id="rId5"/>
    <tablePart r:id="rId6"/>
    <tablePart r:id="rId7"/>
    <tablePart r:id="rId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5E492-0D65-4E77-9A7B-71B8C305264F}">
  <sheetPr codeName="Feuil12">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306</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Part7 -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YnBwLmPg3Jle17ZAheAfyt5sXLSDwcyuZNjnPkYbVQYfuCHcFTmsppICVEFBTNSt8L19IYEYks+tMZF1P681Yw==" saltValue="GPT3gv/wPZ8+Qe0dXcHqI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93" priority="36">
      <formula>$L$25</formula>
    </cfRule>
  </conditionalFormatting>
  <conditionalFormatting sqref="C141:G149">
    <cfRule type="expression" dxfId="292" priority="31">
      <formula>NOT($L$29)</formula>
    </cfRule>
  </conditionalFormatting>
  <conditionalFormatting sqref="E78">
    <cfRule type="expression" dxfId="291" priority="32">
      <formula>NOT($L$9)</formula>
    </cfRule>
  </conditionalFormatting>
  <conditionalFormatting sqref="E81">
    <cfRule type="expression" dxfId="290" priority="37">
      <formula>NOT($L$12)</formula>
    </cfRule>
  </conditionalFormatting>
  <conditionalFormatting sqref="F33:G36">
    <cfRule type="expression" dxfId="289" priority="22">
      <formula>$L$31</formula>
    </cfRule>
  </conditionalFormatting>
  <conditionalFormatting sqref="F41:G42">
    <cfRule type="expression" dxfId="288" priority="24">
      <formula>($L$31)</formula>
    </cfRule>
  </conditionalFormatting>
  <conditionalFormatting sqref="G37:G39">
    <cfRule type="expression" dxfId="287" priority="20">
      <formula>$L$31</formula>
    </cfRule>
  </conditionalFormatting>
  <conditionalFormatting sqref="H32:H39">
    <cfRule type="expression" dxfId="286" priority="2">
      <formula>NOT($L$7)</formula>
    </cfRule>
  </conditionalFormatting>
  <conditionalFormatting sqref="H33:H39">
    <cfRule type="expression" dxfId="285" priority="1">
      <formula>$L$31</formula>
    </cfRule>
  </conditionalFormatting>
  <conditionalFormatting sqref="H52">
    <cfRule type="expression" dxfId="284" priority="42">
      <formula>NOT($L$7)</formula>
    </cfRule>
  </conditionalFormatting>
  <conditionalFormatting sqref="H56:H58">
    <cfRule type="expression" dxfId="283" priority="45">
      <formula>NOT($L$7)</formula>
    </cfRule>
  </conditionalFormatting>
  <conditionalFormatting sqref="H63 C72:D73">
    <cfRule type="expression" dxfId="282" priority="40">
      <formula>NOT($L$7)</formula>
    </cfRule>
  </conditionalFormatting>
  <conditionalFormatting sqref="H67">
    <cfRule type="expression" dxfId="281" priority="41">
      <formula>NOT($L$7)</formula>
    </cfRule>
  </conditionalFormatting>
  <conditionalFormatting sqref="L1:L10 L12:L13 L15:L27 L48:L50 L52:L154 L166:L1048576">
    <cfRule type="containsText" dxfId="280" priority="38" operator="containsText" text="FAUX">
      <formula>NOT(ISERROR(SEARCH("FAUX",L1)))</formula>
    </cfRule>
    <cfRule type="containsText" dxfId="279" priority="39" operator="containsText" text="VRAI">
      <formula>NOT(ISERROR(SEARCH("VRAI",L1)))</formula>
    </cfRule>
  </conditionalFormatting>
  <conditionalFormatting sqref="L29">
    <cfRule type="containsText" dxfId="278" priority="29" operator="containsText" text="FAUX">
      <formula>NOT(ISERROR(SEARCH("FAUX",L29)))</formula>
    </cfRule>
    <cfRule type="containsText" dxfId="277" priority="30" operator="containsText" text="VRAI">
      <formula>NOT(ISERROR(SEARCH("VRAI",L29)))</formula>
    </cfRule>
  </conditionalFormatting>
  <conditionalFormatting sqref="L31:L46">
    <cfRule type="containsText" dxfId="276" priority="27" operator="containsText" text="FAUX">
      <formula>NOT(ISERROR(SEARCH("FAUX",L31)))</formula>
    </cfRule>
    <cfRule type="containsText" dxfId="275"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3D064249-64A5-4DDE-BC25-33E20C5981A2}">
      <formula1>($L$7)</formula1>
    </dataValidation>
    <dataValidation type="custom" allowBlank="1" showInputMessage="1" showErrorMessage="1" error="Valeur impossible (suppérieure au taux maximum ou partenaire inéligible)." sqref="E81" xr:uid="{E7B2B0A1-AA86-493A-8F60-3FA0E8B8E2F3}">
      <formula1>$L$12</formula1>
    </dataValidation>
    <dataValidation type="custom" allowBlank="1" showInputMessage="1" showErrorMessage="1" error="Valeur impossible (suppérieure au taux maximum ou partenaire inéligible)." sqref="E80" xr:uid="{98E9F2DE-E3DC-4ADF-8DFC-42DECC8CB5F6}">
      <formula1>$L$94</formula1>
    </dataValidation>
    <dataValidation type="custom" allowBlank="1" showInputMessage="1" showErrorMessage="1" error="Valeur impossible (suppérieure au taux maximum ou partenaire inéligible)." sqref="E79" xr:uid="{A60F4483-213D-46F2-A231-7FBA4944F05C}">
      <formula1>$L$93</formula1>
    </dataValidation>
    <dataValidation type="custom" allowBlank="1" showInputMessage="1" showErrorMessage="1" error="Valeur impossible (suppérieure au taux maximum ou partenaire inéligible)." sqref="E78" xr:uid="{C045E317-A219-451C-9DE8-939EF574A3E6}">
      <formula1>$L$92</formula1>
    </dataValidation>
    <dataValidation type="custom" allowBlank="1" showInputMessage="1" showErrorMessage="1" sqref="L51" xr:uid="{FB234A00-18A0-4D06-8D6E-64230C4A7E29}">
      <formula1>$L$5</formula1>
    </dataValidation>
    <dataValidation type="decimal" allowBlank="1" showInputMessage="1" showErrorMessage="1" sqref="D73" xr:uid="{6840CB85-3345-49F3-85B6-4CA7CE735EC4}">
      <formula1>0</formula1>
      <formula2>D72</formula2>
    </dataValidation>
    <dataValidation type="textLength" operator="equal" allowBlank="1" showInputMessage="1" showErrorMessage="1" sqref="E143:F149" xr:uid="{3FE05884-B3E0-4DAF-AE8B-9F90898FAE0C}">
      <formula1>14</formula1>
    </dataValidation>
    <dataValidation allowBlank="1" showInputMessage="1" showErrorMessage="1" error="Valeur impossible (suppérieure au taux maximum ou partenaire inéligible)." sqref="D72" xr:uid="{3315B4D8-C2E3-4A8D-A711-2F00016A863B}"/>
    <dataValidation type="list" allowBlank="1" showInputMessage="1" showErrorMessage="1" prompt="- Menu déroulant" sqref="D15:I15" xr:uid="{F2F41471-129B-46C9-9A0F-570478BCC114}">
      <formula1>list_civilité</formula1>
    </dataValidation>
    <dataValidation type="textLength" operator="equal" allowBlank="1" showInputMessage="1" showErrorMessage="1" error="Veuillez renseigner un numéro de SIRET valide." sqref="D10:D11" xr:uid="{DCF195E5-D038-4A7B-B40D-B13D0D333F64}">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F55EA0FE-F838-4033-8EE5-7695F1311710}">
            <xm:f>NOT(ISERROR(SEARCH("FAUX",'Part1-Coord'!L41)))</xm:f>
            <x14:dxf>
              <font>
                <b/>
                <i val="0"/>
              </font>
              <fill>
                <patternFill>
                  <bgColor theme="5" tint="0.39994506668294322"/>
                </patternFill>
              </fill>
            </x14:dxf>
          </x14:cfRule>
          <x14:cfRule type="containsText" priority="34" operator="containsText" text="VRAI" id="{F69EAC65-B8CC-4721-98A9-CEB97C35D83C}">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4A4B0817-02FB-4E41-AE25-01771046B0A2}">
          <x14:formula1>
            <xm:f>Réglages!$E$18:$E$29</xm:f>
          </x14:formula1>
          <xm:sqref>D9:I9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DF2E-AE28-4F41-A785-44ED5967099D}">
  <sheetPr codeName="Feuil13">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307</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Part8 -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zqhbwZgeUn+9JB/4pkVAeOwImo9rTMT7A+sxsj98fVRx4edW+pMGZ6cTSQAJeLR3fLZMuJt6ypkTUDwk1cKtg==" saltValue="+DItH0+b4XlUYOuo+rHft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72" priority="36">
      <formula>$L$25</formula>
    </cfRule>
  </conditionalFormatting>
  <conditionalFormatting sqref="C141:G149">
    <cfRule type="expression" dxfId="271" priority="31">
      <formula>NOT($L$29)</formula>
    </cfRule>
  </conditionalFormatting>
  <conditionalFormatting sqref="E78">
    <cfRule type="expression" dxfId="270" priority="32">
      <formula>NOT($L$9)</formula>
    </cfRule>
  </conditionalFormatting>
  <conditionalFormatting sqref="E81">
    <cfRule type="expression" dxfId="269" priority="37">
      <formula>NOT($L$12)</formula>
    </cfRule>
  </conditionalFormatting>
  <conditionalFormatting sqref="F33:G36">
    <cfRule type="expression" dxfId="268" priority="22">
      <formula>$L$31</formula>
    </cfRule>
  </conditionalFormatting>
  <conditionalFormatting sqref="F41:G42">
    <cfRule type="expression" dxfId="267" priority="24">
      <formula>($L$31)</formula>
    </cfRule>
  </conditionalFormatting>
  <conditionalFormatting sqref="G37:G39">
    <cfRule type="expression" dxfId="266" priority="20">
      <formula>$L$31</formula>
    </cfRule>
  </conditionalFormatting>
  <conditionalFormatting sqref="H32:H39">
    <cfRule type="expression" dxfId="265" priority="2">
      <formula>NOT($L$7)</formula>
    </cfRule>
  </conditionalFormatting>
  <conditionalFormatting sqref="H33:H39">
    <cfRule type="expression" dxfId="264" priority="1">
      <formula>$L$31</formula>
    </cfRule>
  </conditionalFormatting>
  <conditionalFormatting sqref="H52">
    <cfRule type="expression" dxfId="263" priority="42">
      <formula>NOT($L$7)</formula>
    </cfRule>
  </conditionalFormatting>
  <conditionalFormatting sqref="H56:H58">
    <cfRule type="expression" dxfId="262" priority="45">
      <formula>NOT($L$7)</formula>
    </cfRule>
  </conditionalFormatting>
  <conditionalFormatting sqref="H63 C72:D73">
    <cfRule type="expression" dxfId="261" priority="40">
      <formula>NOT($L$7)</formula>
    </cfRule>
  </conditionalFormatting>
  <conditionalFormatting sqref="H67">
    <cfRule type="expression" dxfId="260" priority="41">
      <formula>NOT($L$7)</formula>
    </cfRule>
  </conditionalFormatting>
  <conditionalFormatting sqref="L1:L10 L12:L13 L15:L27 L48:L50 L52:L154 L166:L1048576">
    <cfRule type="containsText" dxfId="259" priority="38" operator="containsText" text="FAUX">
      <formula>NOT(ISERROR(SEARCH("FAUX",L1)))</formula>
    </cfRule>
    <cfRule type="containsText" dxfId="258" priority="39" operator="containsText" text="VRAI">
      <formula>NOT(ISERROR(SEARCH("VRAI",L1)))</formula>
    </cfRule>
  </conditionalFormatting>
  <conditionalFormatting sqref="L29">
    <cfRule type="containsText" dxfId="257" priority="29" operator="containsText" text="FAUX">
      <formula>NOT(ISERROR(SEARCH("FAUX",L29)))</formula>
    </cfRule>
    <cfRule type="containsText" dxfId="256" priority="30" operator="containsText" text="VRAI">
      <formula>NOT(ISERROR(SEARCH("VRAI",L29)))</formula>
    </cfRule>
  </conditionalFormatting>
  <conditionalFormatting sqref="L31:L46">
    <cfRule type="containsText" dxfId="255" priority="27" operator="containsText" text="FAUX">
      <formula>NOT(ISERROR(SEARCH("FAUX",L31)))</formula>
    </cfRule>
    <cfRule type="containsText" dxfId="254"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BEF19C96-A521-4CB0-B75F-E43DE403E531}">
      <formula1>($L$7)</formula1>
    </dataValidation>
    <dataValidation type="custom" allowBlank="1" showInputMessage="1" showErrorMessage="1" error="Valeur impossible (suppérieure au taux maximum ou partenaire inéligible)." sqref="E81" xr:uid="{9359E52E-2491-4657-8BBC-99F3CD13F7D3}">
      <formula1>$L$12</formula1>
    </dataValidation>
    <dataValidation type="custom" allowBlank="1" showInputMessage="1" showErrorMessage="1" error="Valeur impossible (suppérieure au taux maximum ou partenaire inéligible)." sqref="E80" xr:uid="{39055518-290B-4793-8DDA-2BE7AFF764AF}">
      <formula1>$L$94</formula1>
    </dataValidation>
    <dataValidation type="custom" allowBlank="1" showInputMessage="1" showErrorMessage="1" error="Valeur impossible (suppérieure au taux maximum ou partenaire inéligible)." sqref="E79" xr:uid="{9F750020-A488-43C7-B366-AE72315482DD}">
      <formula1>$L$93</formula1>
    </dataValidation>
    <dataValidation type="custom" allowBlank="1" showInputMessage="1" showErrorMessage="1" error="Valeur impossible (suppérieure au taux maximum ou partenaire inéligible)." sqref="E78" xr:uid="{6EC49591-12CC-4AC7-A677-A4D876611DC7}">
      <formula1>$L$92</formula1>
    </dataValidation>
    <dataValidation type="custom" allowBlank="1" showInputMessage="1" showErrorMessage="1" sqref="L51" xr:uid="{E7A6B1EE-D0E6-4F29-BC98-261F21279454}">
      <formula1>$L$5</formula1>
    </dataValidation>
    <dataValidation type="decimal" allowBlank="1" showInputMessage="1" showErrorMessage="1" sqref="D73" xr:uid="{7ACEA7A1-3074-4865-BACA-DF061E16CAE3}">
      <formula1>0</formula1>
      <formula2>D72</formula2>
    </dataValidation>
    <dataValidation type="textLength" operator="equal" allowBlank="1" showInputMessage="1" showErrorMessage="1" sqref="E143:F149" xr:uid="{5CF93841-292A-4409-BD3D-E45C20CAED38}">
      <formula1>14</formula1>
    </dataValidation>
    <dataValidation allowBlank="1" showInputMessage="1" showErrorMessage="1" error="Valeur impossible (suppérieure au taux maximum ou partenaire inéligible)." sqref="D72" xr:uid="{C8755B08-FDFE-4A1F-A515-452B4CD73ACA}"/>
    <dataValidation type="list" allowBlank="1" showInputMessage="1" showErrorMessage="1" prompt="- Menu déroulant" sqref="D15:I15" xr:uid="{E828A6E7-DFD9-4E02-ABB1-4A7E6132BAC9}">
      <formula1>list_civilité</formula1>
    </dataValidation>
    <dataValidation type="textLength" operator="equal" allowBlank="1" showInputMessage="1" showErrorMessage="1" error="Veuillez renseigner un numéro de SIRET valide." sqref="D10:D11" xr:uid="{5854E02C-4891-43DF-8BB9-B1344211038A}">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6062C4BB-36B1-4B81-8CA2-EC49C7A2B216}">
            <xm:f>NOT(ISERROR(SEARCH("FAUX",'Part1-Coord'!L41)))</xm:f>
            <x14:dxf>
              <font>
                <b/>
                <i val="0"/>
              </font>
              <fill>
                <patternFill>
                  <bgColor theme="5" tint="0.39994506668294322"/>
                </patternFill>
              </fill>
            </x14:dxf>
          </x14:cfRule>
          <x14:cfRule type="containsText" priority="34" operator="containsText" text="VRAI" id="{D07D6B27-88BC-4256-B003-A1D14D2E0C20}">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75FAF68F-9D6C-47F6-B7D7-2E426769ABE0}">
          <x14:formula1>
            <xm:f>Réglages!$E$18:$E$29</xm:f>
          </x14:formula1>
          <xm:sqref>D9:I9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9E69-5C01-42FA-BB3B-9A497346F9BF}">
  <sheetPr codeName="Feuil14">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308</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Part9 -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jVlT6z/5/efiO8QXIOdgs84A4GO6nJZwiRKAti7uAj0MSd5BkQJAPdZnRd8lIxi2Dsk4ZYjR4I8UVzSBtrkHrg==" saltValue="3u9XoV4uqbolTTkPFzhIb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51" priority="36">
      <formula>$L$25</formula>
    </cfRule>
  </conditionalFormatting>
  <conditionalFormatting sqref="C141:G149">
    <cfRule type="expression" dxfId="250" priority="31">
      <formula>NOT($L$29)</formula>
    </cfRule>
  </conditionalFormatting>
  <conditionalFormatting sqref="E78">
    <cfRule type="expression" dxfId="249" priority="32">
      <formula>NOT($L$9)</formula>
    </cfRule>
  </conditionalFormatting>
  <conditionalFormatting sqref="E81">
    <cfRule type="expression" dxfId="248" priority="37">
      <formula>NOT($L$12)</formula>
    </cfRule>
  </conditionalFormatting>
  <conditionalFormatting sqref="F33:G36">
    <cfRule type="expression" dxfId="247" priority="22">
      <formula>$L$31</formula>
    </cfRule>
  </conditionalFormatting>
  <conditionalFormatting sqref="F41:G42">
    <cfRule type="expression" dxfId="246" priority="24">
      <formula>($L$31)</formula>
    </cfRule>
  </conditionalFormatting>
  <conditionalFormatting sqref="G37:G39">
    <cfRule type="expression" dxfId="245" priority="20">
      <formula>$L$31</formula>
    </cfRule>
  </conditionalFormatting>
  <conditionalFormatting sqref="H32:H39">
    <cfRule type="expression" dxfId="244" priority="2">
      <formula>NOT($L$7)</formula>
    </cfRule>
  </conditionalFormatting>
  <conditionalFormatting sqref="H33:H39">
    <cfRule type="expression" dxfId="243" priority="1">
      <formula>$L$31</formula>
    </cfRule>
  </conditionalFormatting>
  <conditionalFormatting sqref="H52">
    <cfRule type="expression" dxfId="242" priority="42">
      <formula>NOT($L$7)</formula>
    </cfRule>
  </conditionalFormatting>
  <conditionalFormatting sqref="H56:H58">
    <cfRule type="expression" dxfId="241" priority="45">
      <formula>NOT($L$7)</formula>
    </cfRule>
  </conditionalFormatting>
  <conditionalFormatting sqref="H63 C72:D73">
    <cfRule type="expression" dxfId="240" priority="40">
      <formula>NOT($L$7)</formula>
    </cfRule>
  </conditionalFormatting>
  <conditionalFormatting sqref="H67">
    <cfRule type="expression" dxfId="239" priority="41">
      <formula>NOT($L$7)</formula>
    </cfRule>
  </conditionalFormatting>
  <conditionalFormatting sqref="L1:L10 L12:L13 L15:L27 L48:L50 L52:L154 L166:L1048576">
    <cfRule type="containsText" dxfId="238" priority="38" operator="containsText" text="FAUX">
      <formula>NOT(ISERROR(SEARCH("FAUX",L1)))</formula>
    </cfRule>
    <cfRule type="containsText" dxfId="237" priority="39" operator="containsText" text="VRAI">
      <formula>NOT(ISERROR(SEARCH("VRAI",L1)))</formula>
    </cfRule>
  </conditionalFormatting>
  <conditionalFormatting sqref="L29">
    <cfRule type="containsText" dxfId="236" priority="29" operator="containsText" text="FAUX">
      <formula>NOT(ISERROR(SEARCH("FAUX",L29)))</formula>
    </cfRule>
    <cfRule type="containsText" dxfId="235" priority="30" operator="containsText" text="VRAI">
      <formula>NOT(ISERROR(SEARCH("VRAI",L29)))</formula>
    </cfRule>
  </conditionalFormatting>
  <conditionalFormatting sqref="L31:L46">
    <cfRule type="containsText" dxfId="234" priority="27" operator="containsText" text="FAUX">
      <formula>NOT(ISERROR(SEARCH("FAUX",L31)))</formula>
    </cfRule>
    <cfRule type="containsText" dxfId="233"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035F6270-CFEE-402F-AB7B-1EC1DCF1C134}">
      <formula1>($L$7)</formula1>
    </dataValidation>
    <dataValidation type="custom" allowBlank="1" showInputMessage="1" showErrorMessage="1" error="Valeur impossible (suppérieure au taux maximum ou partenaire inéligible)." sqref="E81" xr:uid="{1162DCCA-CC9B-43AC-AB7A-E7CF9F2CBCA5}">
      <formula1>$L$12</formula1>
    </dataValidation>
    <dataValidation type="custom" allowBlank="1" showInputMessage="1" showErrorMessage="1" error="Valeur impossible (suppérieure au taux maximum ou partenaire inéligible)." sqref="E80" xr:uid="{ACEA8310-D2E6-46DF-BD44-0F935660C683}">
      <formula1>$L$94</formula1>
    </dataValidation>
    <dataValidation type="custom" allowBlank="1" showInputMessage="1" showErrorMessage="1" error="Valeur impossible (suppérieure au taux maximum ou partenaire inéligible)." sqref="E79" xr:uid="{8205D581-D649-41AA-B8FA-5E4ED272CB4D}">
      <formula1>$L$93</formula1>
    </dataValidation>
    <dataValidation type="custom" allowBlank="1" showInputMessage="1" showErrorMessage="1" error="Valeur impossible (suppérieure au taux maximum ou partenaire inéligible)." sqref="E78" xr:uid="{42D2F272-8F81-49CD-9B9F-6A0F7674E633}">
      <formula1>$L$92</formula1>
    </dataValidation>
    <dataValidation type="custom" allowBlank="1" showInputMessage="1" showErrorMessage="1" sqref="L51" xr:uid="{38C86045-8B0E-4166-A1EF-FDEC5BA4367F}">
      <formula1>$L$5</formula1>
    </dataValidation>
    <dataValidation type="decimal" allowBlank="1" showInputMessage="1" showErrorMessage="1" sqref="D73" xr:uid="{E485571F-1BF2-4F79-B8BA-84804B510D74}">
      <formula1>0</formula1>
      <formula2>D72</formula2>
    </dataValidation>
    <dataValidation type="textLength" operator="equal" allowBlank="1" showInputMessage="1" showErrorMessage="1" sqref="E143:F149" xr:uid="{ED716978-B3D2-431F-A279-7262340C8D9A}">
      <formula1>14</formula1>
    </dataValidation>
    <dataValidation allowBlank="1" showInputMessage="1" showErrorMessage="1" error="Valeur impossible (suppérieure au taux maximum ou partenaire inéligible)." sqref="D72" xr:uid="{DBECDD98-EC14-43AD-9A42-7EB7DFEA1277}"/>
    <dataValidation type="list" allowBlank="1" showInputMessage="1" showErrorMessage="1" prompt="- Menu déroulant" sqref="D15:I15" xr:uid="{EFF9C371-204D-4B51-A760-BE3D00FF5EAA}">
      <formula1>list_civilité</formula1>
    </dataValidation>
    <dataValidation type="textLength" operator="equal" allowBlank="1" showInputMessage="1" showErrorMessage="1" error="Veuillez renseigner un numéro de SIRET valide." sqref="D10:D11" xr:uid="{84D4DB63-3ECF-422C-976C-02C3384CF11D}">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866073E9-60D3-46DA-A89E-4854D345F595}">
            <xm:f>NOT(ISERROR(SEARCH("FAUX",'Part1-Coord'!L41)))</xm:f>
            <x14:dxf>
              <font>
                <b/>
                <i val="0"/>
              </font>
              <fill>
                <patternFill>
                  <bgColor theme="5" tint="0.39994506668294322"/>
                </patternFill>
              </fill>
            </x14:dxf>
          </x14:cfRule>
          <x14:cfRule type="containsText" priority="34" operator="containsText" text="VRAI" id="{CD4D103F-B6E9-41A7-9D3D-193F8F011D2A}">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516198D4-705E-45A9-BF23-45AA0AE89DE1}">
          <x14:formula1>
            <xm:f>Réglages!$E$18:$E$29</xm:f>
          </x14:formula1>
          <xm:sqref>D9:I9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706A-D2B3-46CB-86F8-CA2550366738}">
  <sheetPr codeName="Feuil15">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309</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Part10 -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PvZzhP4ZGy/o5bN/pqQTAbm9a3x6hHO/CyYJ0UZxnCgWSyNVd8zBrKTJBd4G8eNlXlFh7aFLq5gHv1921cBB+Q==" saltValue="DcnxdVq+NPyJeCDoomlBqg=="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30" priority="36">
      <formula>$L$25</formula>
    </cfRule>
  </conditionalFormatting>
  <conditionalFormatting sqref="C141:G149">
    <cfRule type="expression" dxfId="229" priority="31">
      <formula>NOT($L$29)</formula>
    </cfRule>
  </conditionalFormatting>
  <conditionalFormatting sqref="E78">
    <cfRule type="expression" dxfId="228" priority="32">
      <formula>NOT($L$9)</formula>
    </cfRule>
  </conditionalFormatting>
  <conditionalFormatting sqref="E81">
    <cfRule type="expression" dxfId="227" priority="37">
      <formula>NOT($L$12)</formula>
    </cfRule>
  </conditionalFormatting>
  <conditionalFormatting sqref="F33:G36">
    <cfRule type="expression" dxfId="226" priority="22">
      <formula>$L$31</formula>
    </cfRule>
  </conditionalFormatting>
  <conditionalFormatting sqref="F41:G42">
    <cfRule type="expression" dxfId="225" priority="24">
      <formula>($L$31)</formula>
    </cfRule>
  </conditionalFormatting>
  <conditionalFormatting sqref="G37:G39">
    <cfRule type="expression" dxfId="224" priority="20">
      <formula>$L$31</formula>
    </cfRule>
  </conditionalFormatting>
  <conditionalFormatting sqref="H32:H39">
    <cfRule type="expression" dxfId="223" priority="2">
      <formula>NOT($L$7)</formula>
    </cfRule>
  </conditionalFormatting>
  <conditionalFormatting sqref="H33:H39">
    <cfRule type="expression" dxfId="222" priority="1">
      <formula>$L$31</formula>
    </cfRule>
  </conditionalFormatting>
  <conditionalFormatting sqref="H52">
    <cfRule type="expression" dxfId="221" priority="42">
      <formula>NOT($L$7)</formula>
    </cfRule>
  </conditionalFormatting>
  <conditionalFormatting sqref="H56:H58">
    <cfRule type="expression" dxfId="220" priority="45">
      <formula>NOT($L$7)</formula>
    </cfRule>
  </conditionalFormatting>
  <conditionalFormatting sqref="H63 C72:D73">
    <cfRule type="expression" dxfId="219" priority="40">
      <formula>NOT($L$7)</formula>
    </cfRule>
  </conditionalFormatting>
  <conditionalFormatting sqref="H67">
    <cfRule type="expression" dxfId="218" priority="41">
      <formula>NOT($L$7)</formula>
    </cfRule>
  </conditionalFormatting>
  <conditionalFormatting sqref="L1:L10 L12:L13 L15:L27 L48:L50 L52:L154 L166:L1048576">
    <cfRule type="containsText" dxfId="217" priority="38" operator="containsText" text="FAUX">
      <formula>NOT(ISERROR(SEARCH("FAUX",L1)))</formula>
    </cfRule>
    <cfRule type="containsText" dxfId="216" priority="39" operator="containsText" text="VRAI">
      <formula>NOT(ISERROR(SEARCH("VRAI",L1)))</formula>
    </cfRule>
  </conditionalFormatting>
  <conditionalFormatting sqref="L29">
    <cfRule type="containsText" dxfId="215" priority="29" operator="containsText" text="FAUX">
      <formula>NOT(ISERROR(SEARCH("FAUX",L29)))</formula>
    </cfRule>
    <cfRule type="containsText" dxfId="214" priority="30" operator="containsText" text="VRAI">
      <formula>NOT(ISERROR(SEARCH("VRAI",L29)))</formula>
    </cfRule>
  </conditionalFormatting>
  <conditionalFormatting sqref="L31:L46">
    <cfRule type="containsText" dxfId="213" priority="27" operator="containsText" text="FAUX">
      <formula>NOT(ISERROR(SEARCH("FAUX",L31)))</formula>
    </cfRule>
    <cfRule type="containsText" dxfId="212"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AFB5AD19-6EDF-441D-A004-C9B62786153B}">
      <formula1>($L$7)</formula1>
    </dataValidation>
    <dataValidation type="custom" allowBlank="1" showInputMessage="1" showErrorMessage="1" error="Valeur impossible (suppérieure au taux maximum ou partenaire inéligible)." sqref="E81" xr:uid="{FB9B5253-FBF4-43E2-89FF-AFBD873D296B}">
      <formula1>$L$12</formula1>
    </dataValidation>
    <dataValidation type="custom" allowBlank="1" showInputMessage="1" showErrorMessage="1" error="Valeur impossible (suppérieure au taux maximum ou partenaire inéligible)." sqref="E80" xr:uid="{2D5CDB00-CC03-4D42-AB7D-28FF2A0FB4F0}">
      <formula1>$L$94</formula1>
    </dataValidation>
    <dataValidation type="custom" allowBlank="1" showInputMessage="1" showErrorMessage="1" error="Valeur impossible (suppérieure au taux maximum ou partenaire inéligible)." sqref="E79" xr:uid="{3DFB83DE-75D3-44F5-81E6-52DC83C8F962}">
      <formula1>$L$93</formula1>
    </dataValidation>
    <dataValidation type="custom" allowBlank="1" showInputMessage="1" showErrorMessage="1" error="Valeur impossible (suppérieure au taux maximum ou partenaire inéligible)." sqref="E78" xr:uid="{59773C56-F9F7-4342-9737-4144799CAEDF}">
      <formula1>$L$92</formula1>
    </dataValidation>
    <dataValidation type="custom" allowBlank="1" showInputMessage="1" showErrorMessage="1" sqref="L51" xr:uid="{CF77D7A0-7DDF-4B62-A08B-8BD5574DE862}">
      <formula1>$L$5</formula1>
    </dataValidation>
    <dataValidation type="decimal" allowBlank="1" showInputMessage="1" showErrorMessage="1" sqref="D73" xr:uid="{F7346EE6-C66F-49D2-9707-B8E5D00B42CB}">
      <formula1>0</formula1>
      <formula2>D72</formula2>
    </dataValidation>
    <dataValidation type="textLength" operator="equal" allowBlank="1" showInputMessage="1" showErrorMessage="1" sqref="E143:F149" xr:uid="{1B076273-E509-41BA-87C8-BA7A2F1397B5}">
      <formula1>14</formula1>
    </dataValidation>
    <dataValidation allowBlank="1" showInputMessage="1" showErrorMessage="1" error="Valeur impossible (suppérieure au taux maximum ou partenaire inéligible)." sqref="D72" xr:uid="{D0840F42-E399-4B1D-A6C5-5A767B7F751D}"/>
    <dataValidation type="list" allowBlank="1" showInputMessage="1" showErrorMessage="1" prompt="- Menu déroulant" sqref="D15:I15" xr:uid="{E732169F-29B4-4307-A5D1-1431D84B2B24}">
      <formula1>list_civilité</formula1>
    </dataValidation>
    <dataValidation type="textLength" operator="equal" allowBlank="1" showInputMessage="1" showErrorMessage="1" error="Veuillez renseigner un numéro de SIRET valide." sqref="D10:D11" xr:uid="{E0AD4584-7EF9-4951-910A-6AF276F007EE}">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57526583-2388-49F5-A445-BD05445571DC}">
            <xm:f>NOT(ISERROR(SEARCH("FAUX",'Part1-Coord'!L41)))</xm:f>
            <x14:dxf>
              <font>
                <b/>
                <i val="0"/>
              </font>
              <fill>
                <patternFill>
                  <bgColor theme="5" tint="0.39994506668294322"/>
                </patternFill>
              </fill>
            </x14:dxf>
          </x14:cfRule>
          <x14:cfRule type="containsText" priority="34" operator="containsText" text="VRAI" id="{68C689F9-81DF-4D52-85AE-1574F679DDF8}">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8D78927C-CA4B-46E7-BE27-EB27CF37C005}">
          <x14:formula1>
            <xm:f>Réglages!$E$18:$E$29</xm:f>
          </x14:formula1>
          <xm:sqref>D9:I9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C487-4C05-45C5-9AEA-0B25761DFACC}">
  <sheetPr codeName="Feuil16">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310</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Part11 -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kaVCikpXybOpCmYBGar5GCcwfQKLEQbJCwed295kObguBaPBF6WZ18e/ff4LpdsyjLXrFBghfM+8jlgvPWzwAQ==" saltValue="nFXwS1VaTtzi29d7Lqllr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09" priority="36">
      <formula>$L$25</formula>
    </cfRule>
  </conditionalFormatting>
  <conditionalFormatting sqref="C141:G149">
    <cfRule type="expression" dxfId="208" priority="31">
      <formula>NOT($L$29)</formula>
    </cfRule>
  </conditionalFormatting>
  <conditionalFormatting sqref="E78">
    <cfRule type="expression" dxfId="207" priority="32">
      <formula>NOT($L$9)</formula>
    </cfRule>
  </conditionalFormatting>
  <conditionalFormatting sqref="E81">
    <cfRule type="expression" dxfId="206" priority="37">
      <formula>NOT($L$12)</formula>
    </cfRule>
  </conditionalFormatting>
  <conditionalFormatting sqref="F33:G36">
    <cfRule type="expression" dxfId="205" priority="22">
      <formula>$L$31</formula>
    </cfRule>
  </conditionalFormatting>
  <conditionalFormatting sqref="F41:G42">
    <cfRule type="expression" dxfId="204" priority="24">
      <formula>($L$31)</formula>
    </cfRule>
  </conditionalFormatting>
  <conditionalFormatting sqref="G37:G39">
    <cfRule type="expression" dxfId="203" priority="20">
      <formula>$L$31</formula>
    </cfRule>
  </conditionalFormatting>
  <conditionalFormatting sqref="H32:H39">
    <cfRule type="expression" dxfId="202" priority="2">
      <formula>NOT($L$7)</formula>
    </cfRule>
  </conditionalFormatting>
  <conditionalFormatting sqref="H33:H39">
    <cfRule type="expression" dxfId="201" priority="1">
      <formula>$L$31</formula>
    </cfRule>
  </conditionalFormatting>
  <conditionalFormatting sqref="H52">
    <cfRule type="expression" dxfId="200" priority="42">
      <formula>NOT($L$7)</formula>
    </cfRule>
  </conditionalFormatting>
  <conditionalFormatting sqref="H56:H58">
    <cfRule type="expression" dxfId="199" priority="45">
      <formula>NOT($L$7)</formula>
    </cfRule>
  </conditionalFormatting>
  <conditionalFormatting sqref="H63 C72:D73">
    <cfRule type="expression" dxfId="198" priority="40">
      <formula>NOT($L$7)</formula>
    </cfRule>
  </conditionalFormatting>
  <conditionalFormatting sqref="H67">
    <cfRule type="expression" dxfId="197" priority="41">
      <formula>NOT($L$7)</formula>
    </cfRule>
  </conditionalFormatting>
  <conditionalFormatting sqref="L1:L10 L12:L13 L15:L27 L48:L50 L52:L154 L166:L1048576">
    <cfRule type="containsText" dxfId="196" priority="38" operator="containsText" text="FAUX">
      <formula>NOT(ISERROR(SEARCH("FAUX",L1)))</formula>
    </cfRule>
    <cfRule type="containsText" dxfId="195" priority="39" operator="containsText" text="VRAI">
      <formula>NOT(ISERROR(SEARCH("VRAI",L1)))</formula>
    </cfRule>
  </conditionalFormatting>
  <conditionalFormatting sqref="L29">
    <cfRule type="containsText" dxfId="194" priority="29" operator="containsText" text="FAUX">
      <formula>NOT(ISERROR(SEARCH("FAUX",L29)))</formula>
    </cfRule>
    <cfRule type="containsText" dxfId="193" priority="30" operator="containsText" text="VRAI">
      <formula>NOT(ISERROR(SEARCH("VRAI",L29)))</formula>
    </cfRule>
  </conditionalFormatting>
  <conditionalFormatting sqref="L31:L46">
    <cfRule type="containsText" dxfId="192" priority="27" operator="containsText" text="FAUX">
      <formula>NOT(ISERROR(SEARCH("FAUX",L31)))</formula>
    </cfRule>
    <cfRule type="containsText" dxfId="191"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AD8129F1-4053-4AAA-9F07-C01E65E8F816}">
      <formula1>($L$7)</formula1>
    </dataValidation>
    <dataValidation type="custom" allowBlank="1" showInputMessage="1" showErrorMessage="1" error="Valeur impossible (suppérieure au taux maximum ou partenaire inéligible)." sqref="E81" xr:uid="{F272A320-A0CC-4229-89EE-E4365AA40C45}">
      <formula1>$L$12</formula1>
    </dataValidation>
    <dataValidation type="custom" allowBlank="1" showInputMessage="1" showErrorMessage="1" error="Valeur impossible (suppérieure au taux maximum ou partenaire inéligible)." sqref="E80" xr:uid="{F11806A4-6032-4331-9CE4-CFFDB7EBE463}">
      <formula1>$L$94</formula1>
    </dataValidation>
    <dataValidation type="custom" allowBlank="1" showInputMessage="1" showErrorMessage="1" error="Valeur impossible (suppérieure au taux maximum ou partenaire inéligible)." sqref="E79" xr:uid="{03A2CF25-F1C2-44BC-9392-6BE976ED32CE}">
      <formula1>$L$93</formula1>
    </dataValidation>
    <dataValidation type="custom" allowBlank="1" showInputMessage="1" showErrorMessage="1" error="Valeur impossible (suppérieure au taux maximum ou partenaire inéligible)." sqref="E78" xr:uid="{49AF5666-EF3A-463A-A611-8C95FAB677DC}">
      <formula1>$L$92</formula1>
    </dataValidation>
    <dataValidation type="custom" allowBlank="1" showInputMessage="1" showErrorMessage="1" sqref="L51" xr:uid="{D1830221-3C9A-4DAE-AEC1-BE45F968AB83}">
      <formula1>$L$5</formula1>
    </dataValidation>
    <dataValidation type="decimal" allowBlank="1" showInputMessage="1" showErrorMessage="1" sqref="D73" xr:uid="{922F708E-3B61-46F5-8A34-D367A639D24D}">
      <formula1>0</formula1>
      <formula2>D72</formula2>
    </dataValidation>
    <dataValidation type="textLength" operator="equal" allowBlank="1" showInputMessage="1" showErrorMessage="1" sqref="E143:F149" xr:uid="{F8045DCA-9DC9-4F2A-990F-E137525E3B30}">
      <formula1>14</formula1>
    </dataValidation>
    <dataValidation allowBlank="1" showInputMessage="1" showErrorMessage="1" error="Valeur impossible (suppérieure au taux maximum ou partenaire inéligible)." sqref="D72" xr:uid="{C8BCAE64-34BA-44F2-8344-DA92BBE780F4}"/>
    <dataValidation type="list" allowBlank="1" showInputMessage="1" showErrorMessage="1" prompt="- Menu déroulant" sqref="D15:I15" xr:uid="{DB124AEA-3E03-42B9-8131-C5620099292A}">
      <formula1>list_civilité</formula1>
    </dataValidation>
    <dataValidation type="textLength" operator="equal" allowBlank="1" showInputMessage="1" showErrorMessage="1" error="Veuillez renseigner un numéro de SIRET valide." sqref="D10:D11" xr:uid="{D36D8C2B-D13E-40C1-A227-17A714B4CC6D}">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0015880A-7783-44B7-B689-C57FBEE002FC}">
            <xm:f>NOT(ISERROR(SEARCH("FAUX",'Part1-Coord'!L41)))</xm:f>
            <x14:dxf>
              <font>
                <b/>
                <i val="0"/>
              </font>
              <fill>
                <patternFill>
                  <bgColor theme="5" tint="0.39994506668294322"/>
                </patternFill>
              </fill>
            </x14:dxf>
          </x14:cfRule>
          <x14:cfRule type="containsText" priority="34" operator="containsText" text="VRAI" id="{A4976952-8DBC-4606-ADBA-57CBE97610FF}">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E6A1BC04-B659-4BC8-BD86-4299DFCA6672}">
          <x14:formula1>
            <xm:f>Réglages!$E$18:$E$29</xm:f>
          </x14:formula1>
          <xm:sqref>D9:I9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01A-0F95-4A97-9518-4B6C5BA79115}">
  <sheetPr codeName="Feuil17">
    <pageSetUpPr fitToPage="1"/>
  </sheetPr>
  <dimension ref="A1:XEV1016"/>
  <sheetViews>
    <sheetView topLeftCell="A30"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311</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Part12 -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Jizyo0RYEz7TzcFx2bs23qW24+s3o4QA6n/t2CTVnrSGPKIZ5W2k34bsSE5PEHInTFQRrElGcXbFNHYR8benww==" saltValue="B0t0jl81cJvXkWhfIO0bl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188" priority="36">
      <formula>$L$25</formula>
    </cfRule>
  </conditionalFormatting>
  <conditionalFormatting sqref="C141:G149">
    <cfRule type="expression" dxfId="187" priority="31">
      <formula>NOT($L$29)</formula>
    </cfRule>
  </conditionalFormatting>
  <conditionalFormatting sqref="E78">
    <cfRule type="expression" dxfId="186" priority="32">
      <formula>NOT($L$9)</formula>
    </cfRule>
  </conditionalFormatting>
  <conditionalFormatting sqref="E81">
    <cfRule type="expression" dxfId="185" priority="37">
      <formula>NOT($L$12)</formula>
    </cfRule>
  </conditionalFormatting>
  <conditionalFormatting sqref="F33:G36">
    <cfRule type="expression" dxfId="184" priority="22">
      <formula>$L$31</formula>
    </cfRule>
  </conditionalFormatting>
  <conditionalFormatting sqref="F41:G42">
    <cfRule type="expression" dxfId="183" priority="24">
      <formula>($L$31)</formula>
    </cfRule>
  </conditionalFormatting>
  <conditionalFormatting sqref="G37:G39">
    <cfRule type="expression" dxfId="182" priority="20">
      <formula>$L$31</formula>
    </cfRule>
  </conditionalFormatting>
  <conditionalFormatting sqref="H32:H39">
    <cfRule type="expression" dxfId="181" priority="2">
      <formula>NOT($L$7)</formula>
    </cfRule>
  </conditionalFormatting>
  <conditionalFormatting sqref="H33:H39">
    <cfRule type="expression" dxfId="180" priority="1">
      <formula>$L$31</formula>
    </cfRule>
  </conditionalFormatting>
  <conditionalFormatting sqref="H52">
    <cfRule type="expression" dxfId="179" priority="42">
      <formula>NOT($L$7)</formula>
    </cfRule>
  </conditionalFormatting>
  <conditionalFormatting sqref="H56:H58">
    <cfRule type="expression" dxfId="178" priority="45">
      <formula>NOT($L$7)</formula>
    </cfRule>
  </conditionalFormatting>
  <conditionalFormatting sqref="H63 C72:D73">
    <cfRule type="expression" dxfId="177" priority="40">
      <formula>NOT($L$7)</formula>
    </cfRule>
  </conditionalFormatting>
  <conditionalFormatting sqref="H67">
    <cfRule type="expression" dxfId="176" priority="41">
      <formula>NOT($L$7)</formula>
    </cfRule>
  </conditionalFormatting>
  <conditionalFormatting sqref="L1:L10 L12:L13 L15:L27 L48:L50 L52:L154 L166:L1048576">
    <cfRule type="containsText" dxfId="175" priority="38" operator="containsText" text="FAUX">
      <formula>NOT(ISERROR(SEARCH("FAUX",L1)))</formula>
    </cfRule>
    <cfRule type="containsText" dxfId="174" priority="39" operator="containsText" text="VRAI">
      <formula>NOT(ISERROR(SEARCH("VRAI",L1)))</formula>
    </cfRule>
  </conditionalFormatting>
  <conditionalFormatting sqref="L29">
    <cfRule type="containsText" dxfId="173" priority="29" operator="containsText" text="FAUX">
      <formula>NOT(ISERROR(SEARCH("FAUX",L29)))</formula>
    </cfRule>
    <cfRule type="containsText" dxfId="172" priority="30" operator="containsText" text="VRAI">
      <formula>NOT(ISERROR(SEARCH("VRAI",L29)))</formula>
    </cfRule>
  </conditionalFormatting>
  <conditionalFormatting sqref="L31:L46">
    <cfRule type="containsText" dxfId="171" priority="27" operator="containsText" text="FAUX">
      <formula>NOT(ISERROR(SEARCH("FAUX",L31)))</formula>
    </cfRule>
    <cfRule type="containsText" dxfId="170"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9A14407D-73B1-473E-BE31-7BCA91CA41EB}">
      <formula1>($L$7)</formula1>
    </dataValidation>
    <dataValidation type="custom" allowBlank="1" showInputMessage="1" showErrorMessage="1" error="Valeur impossible (suppérieure au taux maximum ou partenaire inéligible)." sqref="E81" xr:uid="{DDCCEC61-B3EA-42CC-8A5D-AD15651923CF}">
      <formula1>$L$12</formula1>
    </dataValidation>
    <dataValidation type="custom" allowBlank="1" showInputMessage="1" showErrorMessage="1" error="Valeur impossible (suppérieure au taux maximum ou partenaire inéligible)." sqref="E80" xr:uid="{FAF60450-C47E-451C-A3B2-EE7659EF3B95}">
      <formula1>$L$94</formula1>
    </dataValidation>
    <dataValidation type="custom" allowBlank="1" showInputMessage="1" showErrorMessage="1" error="Valeur impossible (suppérieure au taux maximum ou partenaire inéligible)." sqref="E79" xr:uid="{8625D0CC-FBBB-4861-B107-269866A3C3D2}">
      <formula1>$L$93</formula1>
    </dataValidation>
    <dataValidation type="custom" allowBlank="1" showInputMessage="1" showErrorMessage="1" error="Valeur impossible (suppérieure au taux maximum ou partenaire inéligible)." sqref="E78" xr:uid="{ECA2A56B-4ADD-4CA0-A005-0820AAD78260}">
      <formula1>$L$92</formula1>
    </dataValidation>
    <dataValidation type="custom" allowBlank="1" showInputMessage="1" showErrorMessage="1" sqref="L51" xr:uid="{580214A9-3372-43D8-A43B-73F273DBE790}">
      <formula1>$L$5</formula1>
    </dataValidation>
    <dataValidation type="decimal" allowBlank="1" showInputMessage="1" showErrorMessage="1" sqref="D73" xr:uid="{780AE9F0-7C67-4A63-93C1-1DDA86AABDB7}">
      <formula1>0</formula1>
      <formula2>D72</formula2>
    </dataValidation>
    <dataValidation type="textLength" operator="equal" allowBlank="1" showInputMessage="1" showErrorMessage="1" sqref="E143:F149" xr:uid="{B364A87E-3C22-4044-8909-A85EE2A85ED9}">
      <formula1>14</formula1>
    </dataValidation>
    <dataValidation allowBlank="1" showInputMessage="1" showErrorMessage="1" error="Valeur impossible (suppérieure au taux maximum ou partenaire inéligible)." sqref="D72" xr:uid="{F2D882CC-DA63-4FC6-84ED-45C9F49FBCEA}"/>
    <dataValidation type="list" allowBlank="1" showInputMessage="1" showErrorMessage="1" prompt="- Menu déroulant" sqref="D15:I15" xr:uid="{34FB1061-3F1E-4E9E-A20E-55774F2F770A}">
      <formula1>list_civilité</formula1>
    </dataValidation>
    <dataValidation type="textLength" operator="equal" allowBlank="1" showInputMessage="1" showErrorMessage="1" error="Veuillez renseigner un numéro de SIRET valide." sqref="D10:D11" xr:uid="{411C4D8C-D407-40F7-A358-143554B5E294}">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ABCF3797-BCD1-4D36-A83A-43C632D5E40D}">
            <xm:f>NOT(ISERROR(SEARCH("FAUX",'Part1-Coord'!L41)))</xm:f>
            <x14:dxf>
              <font>
                <b/>
                <i val="0"/>
              </font>
              <fill>
                <patternFill>
                  <bgColor theme="5" tint="0.39994506668294322"/>
                </patternFill>
              </fill>
            </x14:dxf>
          </x14:cfRule>
          <x14:cfRule type="containsText" priority="34" operator="containsText" text="VRAI" id="{D80F5E57-313E-4446-B38D-E0024138149A}">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9384D1E5-08A8-4A9A-82B4-4CDD35CBC177}">
          <x14:formula1>
            <xm:f>Réglages!$E$18:$E$29</xm:f>
          </x14:formula1>
          <xm:sqref>D9:I9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42F19-BF87-4F21-8C35-E54CEABB5C4A}">
  <sheetPr codeName="Feuil18">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312</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Part13 -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A2Wbx/FNGDKyz680EdjCyj53c30roZBEUHE8qqft7LgAQ5HPslk/6R72cAjmqvtIOcrU7mBNxAdyOXA0TbtOJA==" saltValue="AmAtw6zMI0UxGzIGgqbfug=="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167" priority="36">
      <formula>$L$25</formula>
    </cfRule>
  </conditionalFormatting>
  <conditionalFormatting sqref="C141:G149">
    <cfRule type="expression" dxfId="166" priority="31">
      <formula>NOT($L$29)</formula>
    </cfRule>
  </conditionalFormatting>
  <conditionalFormatting sqref="E78">
    <cfRule type="expression" dxfId="165" priority="32">
      <formula>NOT($L$9)</formula>
    </cfRule>
  </conditionalFormatting>
  <conditionalFormatting sqref="E81">
    <cfRule type="expression" dxfId="164" priority="37">
      <formula>NOT($L$12)</formula>
    </cfRule>
  </conditionalFormatting>
  <conditionalFormatting sqref="F33:G36">
    <cfRule type="expression" dxfId="163" priority="22">
      <formula>$L$31</formula>
    </cfRule>
  </conditionalFormatting>
  <conditionalFormatting sqref="F41:G42">
    <cfRule type="expression" dxfId="162" priority="24">
      <formula>($L$31)</formula>
    </cfRule>
  </conditionalFormatting>
  <conditionalFormatting sqref="G37:G39">
    <cfRule type="expression" dxfId="161" priority="20">
      <formula>$L$31</formula>
    </cfRule>
  </conditionalFormatting>
  <conditionalFormatting sqref="H32:H39">
    <cfRule type="expression" dxfId="160" priority="2">
      <formula>NOT($L$7)</formula>
    </cfRule>
  </conditionalFormatting>
  <conditionalFormatting sqref="H33:H39">
    <cfRule type="expression" dxfId="159" priority="1">
      <formula>$L$31</formula>
    </cfRule>
  </conditionalFormatting>
  <conditionalFormatting sqref="H52">
    <cfRule type="expression" dxfId="158" priority="42">
      <formula>NOT($L$7)</formula>
    </cfRule>
  </conditionalFormatting>
  <conditionalFormatting sqref="H56:H58">
    <cfRule type="expression" dxfId="157" priority="45">
      <formula>NOT($L$7)</formula>
    </cfRule>
  </conditionalFormatting>
  <conditionalFormatting sqref="H63 C72:D73">
    <cfRule type="expression" dxfId="156" priority="40">
      <formula>NOT($L$7)</formula>
    </cfRule>
  </conditionalFormatting>
  <conditionalFormatting sqref="H67">
    <cfRule type="expression" dxfId="155" priority="41">
      <formula>NOT($L$7)</formula>
    </cfRule>
  </conditionalFormatting>
  <conditionalFormatting sqref="L1:L10 L12:L13 L15:L27 L48:L50 L52:L154 L166:L1048576">
    <cfRule type="containsText" dxfId="154" priority="38" operator="containsText" text="FAUX">
      <formula>NOT(ISERROR(SEARCH("FAUX",L1)))</formula>
    </cfRule>
    <cfRule type="containsText" dxfId="153" priority="39" operator="containsText" text="VRAI">
      <formula>NOT(ISERROR(SEARCH("VRAI",L1)))</formula>
    </cfRule>
  </conditionalFormatting>
  <conditionalFormatting sqref="L29">
    <cfRule type="containsText" dxfId="152" priority="29" operator="containsText" text="FAUX">
      <formula>NOT(ISERROR(SEARCH("FAUX",L29)))</formula>
    </cfRule>
    <cfRule type="containsText" dxfId="151" priority="30" operator="containsText" text="VRAI">
      <formula>NOT(ISERROR(SEARCH("VRAI",L29)))</formula>
    </cfRule>
  </conditionalFormatting>
  <conditionalFormatting sqref="L31:L46">
    <cfRule type="containsText" dxfId="150" priority="27" operator="containsText" text="FAUX">
      <formula>NOT(ISERROR(SEARCH("FAUX",L31)))</formula>
    </cfRule>
    <cfRule type="containsText" dxfId="149"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A00E8584-E22D-4526-B7E4-8D67691ED33B}">
      <formula1>($L$7)</formula1>
    </dataValidation>
    <dataValidation type="custom" allowBlank="1" showInputMessage="1" showErrorMessage="1" error="Valeur impossible (suppérieure au taux maximum ou partenaire inéligible)." sqref="E81" xr:uid="{893216F1-18B8-42AC-8C60-19919823A5C4}">
      <formula1>$L$12</formula1>
    </dataValidation>
    <dataValidation type="custom" allowBlank="1" showInputMessage="1" showErrorMessage="1" error="Valeur impossible (suppérieure au taux maximum ou partenaire inéligible)." sqref="E80" xr:uid="{148FA8BF-32D3-4AC7-9AB5-C62FCF760334}">
      <formula1>$L$94</formula1>
    </dataValidation>
    <dataValidation type="custom" allowBlank="1" showInputMessage="1" showErrorMessage="1" error="Valeur impossible (suppérieure au taux maximum ou partenaire inéligible)." sqref="E79" xr:uid="{36C9BED6-82AB-4AFD-8A8A-4EE662C8FFEE}">
      <formula1>$L$93</formula1>
    </dataValidation>
    <dataValidation type="custom" allowBlank="1" showInputMessage="1" showErrorMessage="1" error="Valeur impossible (suppérieure au taux maximum ou partenaire inéligible)." sqref="E78" xr:uid="{0736522E-F432-486A-9980-2C0EB1E99CF1}">
      <formula1>$L$92</formula1>
    </dataValidation>
    <dataValidation type="custom" allowBlank="1" showInputMessage="1" showErrorMessage="1" sqref="L51" xr:uid="{58063BEA-EB24-48BB-B574-B26E48893259}">
      <formula1>$L$5</formula1>
    </dataValidation>
    <dataValidation type="decimal" allowBlank="1" showInputMessage="1" showErrorMessage="1" sqref="D73" xr:uid="{9B7638FA-8C1A-478D-A759-6EED505C7335}">
      <formula1>0</formula1>
      <formula2>D72</formula2>
    </dataValidation>
    <dataValidation type="textLength" operator="equal" allowBlank="1" showInputMessage="1" showErrorMessage="1" sqref="E143:F149" xr:uid="{4E51680F-15F7-40B4-BF17-4816B20F2D8E}">
      <formula1>14</formula1>
    </dataValidation>
    <dataValidation allowBlank="1" showInputMessage="1" showErrorMessage="1" error="Valeur impossible (suppérieure au taux maximum ou partenaire inéligible)." sqref="D72" xr:uid="{C863F933-C657-448E-86BA-8C330E1ABE00}"/>
    <dataValidation type="list" allowBlank="1" showInputMessage="1" showErrorMessage="1" prompt="- Menu déroulant" sqref="D15:I15" xr:uid="{20D03DB4-A205-43BC-AD7C-9566FD8371AF}">
      <formula1>list_civilité</formula1>
    </dataValidation>
    <dataValidation type="textLength" operator="equal" allowBlank="1" showInputMessage="1" showErrorMessage="1" error="Veuillez renseigner un numéro de SIRET valide." sqref="D10:D11" xr:uid="{C0CB0F24-936C-4210-8A1F-A2ED75E60ED5}">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CCB79C78-852D-417C-84EA-0ECE91DAD071}">
            <xm:f>NOT(ISERROR(SEARCH("FAUX",'Part1-Coord'!L41)))</xm:f>
            <x14:dxf>
              <font>
                <b/>
                <i val="0"/>
              </font>
              <fill>
                <patternFill>
                  <bgColor theme="5" tint="0.39994506668294322"/>
                </patternFill>
              </fill>
            </x14:dxf>
          </x14:cfRule>
          <x14:cfRule type="containsText" priority="34" operator="containsText" text="VRAI" id="{50550A1D-CE72-47A7-891A-42610C4B3FF2}">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FA7F70CF-8B3D-488D-B381-5EE1D4154B56}">
          <x14:formula1>
            <xm:f>Réglages!$E$18:$E$29</xm:f>
          </x14:formula1>
          <xm:sqref>D9:I9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4565D-2025-4894-BFB7-A7105AC9D66B}">
  <sheetPr codeName="Feuil19">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313</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Part14 -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Re5+jPtL4pfEQ+zYWfD8OPBFSUNFpJhcNBNi/Mwo9DwnTiLne0E4ZhwNtaaXqYz6yAX74CTbczlIJ/a6oxKOkw==" saltValue="NQFluaJpCjo7fkgjWdssT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146" priority="36">
      <formula>$L$25</formula>
    </cfRule>
  </conditionalFormatting>
  <conditionalFormatting sqref="C141:G149">
    <cfRule type="expression" dxfId="145" priority="31">
      <formula>NOT($L$29)</formula>
    </cfRule>
  </conditionalFormatting>
  <conditionalFormatting sqref="E78">
    <cfRule type="expression" dxfId="144" priority="32">
      <formula>NOT($L$9)</formula>
    </cfRule>
  </conditionalFormatting>
  <conditionalFormatting sqref="E81">
    <cfRule type="expression" dxfId="143" priority="37">
      <formula>NOT($L$12)</formula>
    </cfRule>
  </conditionalFormatting>
  <conditionalFormatting sqref="F33:G36">
    <cfRule type="expression" dxfId="142" priority="22">
      <formula>$L$31</formula>
    </cfRule>
  </conditionalFormatting>
  <conditionalFormatting sqref="F41:G42">
    <cfRule type="expression" dxfId="141" priority="24">
      <formula>($L$31)</formula>
    </cfRule>
  </conditionalFormatting>
  <conditionalFormatting sqref="G37:G39">
    <cfRule type="expression" dxfId="140" priority="20">
      <formula>$L$31</formula>
    </cfRule>
  </conditionalFormatting>
  <conditionalFormatting sqref="H32:H39">
    <cfRule type="expression" dxfId="139" priority="2">
      <formula>NOT($L$7)</formula>
    </cfRule>
  </conditionalFormatting>
  <conditionalFormatting sqref="H33:H39">
    <cfRule type="expression" dxfId="138" priority="1">
      <formula>$L$31</formula>
    </cfRule>
  </conditionalFormatting>
  <conditionalFormatting sqref="H52">
    <cfRule type="expression" dxfId="137" priority="42">
      <formula>NOT($L$7)</formula>
    </cfRule>
  </conditionalFormatting>
  <conditionalFormatting sqref="H56:H58">
    <cfRule type="expression" dxfId="136" priority="45">
      <formula>NOT($L$7)</formula>
    </cfRule>
  </conditionalFormatting>
  <conditionalFormatting sqref="H63 C72:D73">
    <cfRule type="expression" dxfId="135" priority="40">
      <formula>NOT($L$7)</formula>
    </cfRule>
  </conditionalFormatting>
  <conditionalFormatting sqref="H67">
    <cfRule type="expression" dxfId="134" priority="41">
      <formula>NOT($L$7)</formula>
    </cfRule>
  </conditionalFormatting>
  <conditionalFormatting sqref="L1:L10 L12:L13 L15:L27 L48:L50 L52:L154 L166:L1048576">
    <cfRule type="containsText" dxfId="133" priority="38" operator="containsText" text="FAUX">
      <formula>NOT(ISERROR(SEARCH("FAUX",L1)))</formula>
    </cfRule>
    <cfRule type="containsText" dxfId="132" priority="39" operator="containsText" text="VRAI">
      <formula>NOT(ISERROR(SEARCH("VRAI",L1)))</formula>
    </cfRule>
  </conditionalFormatting>
  <conditionalFormatting sqref="L29">
    <cfRule type="containsText" dxfId="131" priority="29" operator="containsText" text="FAUX">
      <formula>NOT(ISERROR(SEARCH("FAUX",L29)))</formula>
    </cfRule>
    <cfRule type="containsText" dxfId="130" priority="30" operator="containsText" text="VRAI">
      <formula>NOT(ISERROR(SEARCH("VRAI",L29)))</formula>
    </cfRule>
  </conditionalFormatting>
  <conditionalFormatting sqref="L31:L46">
    <cfRule type="containsText" dxfId="129" priority="27" operator="containsText" text="FAUX">
      <formula>NOT(ISERROR(SEARCH("FAUX",L31)))</formula>
    </cfRule>
    <cfRule type="containsText" dxfId="128"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8DC07630-F0AD-440A-B985-625653B00EE5}">
      <formula1>($L$7)</formula1>
    </dataValidation>
    <dataValidation type="custom" allowBlank="1" showInputMessage="1" showErrorMessage="1" error="Valeur impossible (suppérieure au taux maximum ou partenaire inéligible)." sqref="E81" xr:uid="{7C3D4EBE-9EDB-4A64-A851-56D96B8F9E67}">
      <formula1>$L$12</formula1>
    </dataValidation>
    <dataValidation type="custom" allowBlank="1" showInputMessage="1" showErrorMessage="1" error="Valeur impossible (suppérieure au taux maximum ou partenaire inéligible)." sqref="E80" xr:uid="{8F234C23-E330-4DF9-8A56-966DB6981264}">
      <formula1>$L$94</formula1>
    </dataValidation>
    <dataValidation type="custom" allowBlank="1" showInputMessage="1" showErrorMessage="1" error="Valeur impossible (suppérieure au taux maximum ou partenaire inéligible)." sqref="E79" xr:uid="{1EA79720-9C30-4EF2-87C5-E5257DB20DC4}">
      <formula1>$L$93</formula1>
    </dataValidation>
    <dataValidation type="custom" allowBlank="1" showInputMessage="1" showErrorMessage="1" error="Valeur impossible (suppérieure au taux maximum ou partenaire inéligible)." sqref="E78" xr:uid="{9A3C6B5C-D9EC-481E-8755-7F7877A73DF2}">
      <formula1>$L$92</formula1>
    </dataValidation>
    <dataValidation type="custom" allowBlank="1" showInputMessage="1" showErrorMessage="1" sqref="L51" xr:uid="{715DEB58-B78D-4B28-940F-66BC982675B2}">
      <formula1>$L$5</formula1>
    </dataValidation>
    <dataValidation type="decimal" allowBlank="1" showInputMessage="1" showErrorMessage="1" sqref="D73" xr:uid="{3E7BE965-724F-4E5E-BA6C-4BC8858F3198}">
      <formula1>0</formula1>
      <formula2>D72</formula2>
    </dataValidation>
    <dataValidation type="textLength" operator="equal" allowBlank="1" showInputMessage="1" showErrorMessage="1" sqref="E143:F149" xr:uid="{608E6A99-9C16-4DFE-9BCB-2A07E5199F5E}">
      <formula1>14</formula1>
    </dataValidation>
    <dataValidation allowBlank="1" showInputMessage="1" showErrorMessage="1" error="Valeur impossible (suppérieure au taux maximum ou partenaire inéligible)." sqref="D72" xr:uid="{5DA00EDF-1C23-41A6-AA5E-B511C7BA65CC}"/>
    <dataValidation type="list" allowBlank="1" showInputMessage="1" showErrorMessage="1" prompt="- Menu déroulant" sqref="D15:I15" xr:uid="{C267A5CC-9D06-428A-8F37-5E1B06C2ABD4}">
      <formula1>list_civilité</formula1>
    </dataValidation>
    <dataValidation type="textLength" operator="equal" allowBlank="1" showInputMessage="1" showErrorMessage="1" error="Veuillez renseigner un numéro de SIRET valide." sqref="D10:D11" xr:uid="{731421D6-991C-45DF-A6C7-04048D602653}">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4CA2D68D-BBD6-4565-8BC3-338F5D5D0551}">
            <xm:f>NOT(ISERROR(SEARCH("FAUX",'Part1-Coord'!L41)))</xm:f>
            <x14:dxf>
              <font>
                <b/>
                <i val="0"/>
              </font>
              <fill>
                <patternFill>
                  <bgColor theme="5" tint="0.39994506668294322"/>
                </patternFill>
              </fill>
            </x14:dxf>
          </x14:cfRule>
          <x14:cfRule type="containsText" priority="34" operator="containsText" text="VRAI" id="{0BC51E67-7B75-4B85-9288-E64418194F9E}">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62E3A882-81D5-49E2-A983-E2038C4331CE}">
          <x14:formula1>
            <xm:f>Réglages!$E$18:$E$29</xm:f>
          </x14:formula1>
          <xm:sqref>D9:I9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4235-E1C5-4C5A-BB20-EE4BC0A5007E}">
  <sheetPr codeName="Feuil20">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314</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Part15 -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4.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K0S1F58oQwxXNF1nU0PX4k4fjrold6KliWwlIIAVoOaNwTAEl2UtctyH+xef497qH4q+dFhwfMXsztTpe235Mw==" saltValue="8XCxIVb6GfAvE4gy+trug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125" priority="36">
      <formula>$L$25</formula>
    </cfRule>
  </conditionalFormatting>
  <conditionalFormatting sqref="C141:G149">
    <cfRule type="expression" dxfId="124" priority="31">
      <formula>NOT($L$29)</formula>
    </cfRule>
  </conditionalFormatting>
  <conditionalFormatting sqref="E78">
    <cfRule type="expression" dxfId="123" priority="32">
      <formula>NOT($L$9)</formula>
    </cfRule>
  </conditionalFormatting>
  <conditionalFormatting sqref="E81">
    <cfRule type="expression" dxfId="122" priority="37">
      <formula>NOT($L$12)</formula>
    </cfRule>
  </conditionalFormatting>
  <conditionalFormatting sqref="F33:G36">
    <cfRule type="expression" dxfId="121" priority="22">
      <formula>$L$31</formula>
    </cfRule>
  </conditionalFormatting>
  <conditionalFormatting sqref="F41:G42">
    <cfRule type="expression" dxfId="120" priority="24">
      <formula>($L$31)</formula>
    </cfRule>
  </conditionalFormatting>
  <conditionalFormatting sqref="G37:G39">
    <cfRule type="expression" dxfId="119" priority="20">
      <formula>$L$31</formula>
    </cfRule>
  </conditionalFormatting>
  <conditionalFormatting sqref="H32:H39">
    <cfRule type="expression" dxfId="118" priority="2">
      <formula>NOT($L$7)</formula>
    </cfRule>
  </conditionalFormatting>
  <conditionalFormatting sqref="H33:H39">
    <cfRule type="expression" dxfId="117" priority="1">
      <formula>$L$31</formula>
    </cfRule>
  </conditionalFormatting>
  <conditionalFormatting sqref="H52">
    <cfRule type="expression" dxfId="116" priority="42">
      <formula>NOT($L$7)</formula>
    </cfRule>
  </conditionalFormatting>
  <conditionalFormatting sqref="H56:H58">
    <cfRule type="expression" dxfId="115" priority="45">
      <formula>NOT($L$7)</formula>
    </cfRule>
  </conditionalFormatting>
  <conditionalFormatting sqref="H63 C72:D73">
    <cfRule type="expression" dxfId="114" priority="40">
      <formula>NOT($L$7)</formula>
    </cfRule>
  </conditionalFormatting>
  <conditionalFormatting sqref="H67">
    <cfRule type="expression" dxfId="113" priority="41">
      <formula>NOT($L$7)</formula>
    </cfRule>
  </conditionalFormatting>
  <conditionalFormatting sqref="L1:L10 L12:L13 L15:L27 L48:L50 L52:L154 L166:L1048576">
    <cfRule type="containsText" dxfId="112" priority="38" operator="containsText" text="FAUX">
      <formula>NOT(ISERROR(SEARCH("FAUX",L1)))</formula>
    </cfRule>
    <cfRule type="containsText" dxfId="111" priority="39" operator="containsText" text="VRAI">
      <formula>NOT(ISERROR(SEARCH("VRAI",L1)))</formula>
    </cfRule>
  </conditionalFormatting>
  <conditionalFormatting sqref="L29">
    <cfRule type="containsText" dxfId="110" priority="29" operator="containsText" text="FAUX">
      <formula>NOT(ISERROR(SEARCH("FAUX",L29)))</formula>
    </cfRule>
    <cfRule type="containsText" dxfId="109" priority="30" operator="containsText" text="VRAI">
      <formula>NOT(ISERROR(SEARCH("VRAI",L29)))</formula>
    </cfRule>
  </conditionalFormatting>
  <conditionalFormatting sqref="L31:L46">
    <cfRule type="containsText" dxfId="108" priority="27" operator="containsText" text="FAUX">
      <formula>NOT(ISERROR(SEARCH("FAUX",L31)))</formula>
    </cfRule>
    <cfRule type="containsText" dxfId="107"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406E05D1-9FD5-4B39-AC79-FD5A32C16EBE}">
      <formula1>($L$7)</formula1>
    </dataValidation>
    <dataValidation type="custom" allowBlank="1" showInputMessage="1" showErrorMessage="1" error="Valeur impossible (suppérieure au taux maximum ou partenaire inéligible)." sqref="E81" xr:uid="{F3C673CD-D378-4332-95CD-2DD3E09FC46C}">
      <formula1>$L$12</formula1>
    </dataValidation>
    <dataValidation type="custom" allowBlank="1" showInputMessage="1" showErrorMessage="1" error="Valeur impossible (suppérieure au taux maximum ou partenaire inéligible)." sqref="E80" xr:uid="{B3431B07-4186-418C-B726-D0893EB15C84}">
      <formula1>$L$94</formula1>
    </dataValidation>
    <dataValidation type="custom" allowBlank="1" showInputMessage="1" showErrorMessage="1" error="Valeur impossible (suppérieure au taux maximum ou partenaire inéligible)." sqref="E79" xr:uid="{AC65E89C-465B-49AE-8CC9-70ED4653581B}">
      <formula1>$L$93</formula1>
    </dataValidation>
    <dataValidation type="custom" allowBlank="1" showInputMessage="1" showErrorMessage="1" error="Valeur impossible (suppérieure au taux maximum ou partenaire inéligible)." sqref="E78" xr:uid="{1C178387-2164-4946-BB81-F36A1768CDF3}">
      <formula1>$L$92</formula1>
    </dataValidation>
    <dataValidation type="custom" allowBlank="1" showInputMessage="1" showErrorMessage="1" sqref="L51" xr:uid="{01A130DA-60D5-420B-B18C-FA4A48AC9DEF}">
      <formula1>$L$5</formula1>
    </dataValidation>
    <dataValidation type="decimal" allowBlank="1" showInputMessage="1" showErrorMessage="1" sqref="D73" xr:uid="{152BAE78-20D7-4574-801A-56A4E309767F}">
      <formula1>0</formula1>
      <formula2>D72</formula2>
    </dataValidation>
    <dataValidation type="textLength" operator="equal" allowBlank="1" showInputMessage="1" showErrorMessage="1" sqref="E143:F149" xr:uid="{3F03C653-0655-4344-BE28-6ABFC96771FF}">
      <formula1>14</formula1>
    </dataValidation>
    <dataValidation allowBlank="1" showInputMessage="1" showErrorMessage="1" error="Valeur impossible (suppérieure au taux maximum ou partenaire inéligible)." sqref="D72" xr:uid="{5DF3F0FD-DD6D-426A-8C74-B390D56333AA}"/>
    <dataValidation type="list" allowBlank="1" showInputMessage="1" showErrorMessage="1" prompt="- Menu déroulant" sqref="D15:I15" xr:uid="{E8E16390-CC1D-4F7A-8AC1-CAA20D03886C}">
      <formula1>list_civilité</formula1>
    </dataValidation>
    <dataValidation type="textLength" operator="equal" allowBlank="1" showInputMessage="1" showErrorMessage="1" error="Veuillez renseigner un numéro de SIRET valide." sqref="D10:D11" xr:uid="{94BF1370-5BDC-4AD9-AE9D-408ED9DC5568}">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A25D8B96-55A6-4CCF-BE1B-22FD4E63267A}">
            <xm:f>NOT(ISERROR(SEARCH("FAUX",'Part1-Coord'!L41)))</xm:f>
            <x14:dxf>
              <font>
                <b/>
                <i val="0"/>
              </font>
              <fill>
                <patternFill>
                  <bgColor theme="5" tint="0.39994506668294322"/>
                </patternFill>
              </fill>
            </x14:dxf>
          </x14:cfRule>
          <x14:cfRule type="containsText" priority="34" operator="containsText" text="VRAI" id="{363E4C82-A8ED-43CF-913F-D6E62D502E56}">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603357B3-DE19-474F-B0CE-05F0D8288AD6}">
          <x14:formula1>
            <xm:f>Réglages!$E$18:$E$29</xm:f>
          </x14:formula1>
          <xm:sqref>D9:I9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5C42-8F80-452D-91A0-2866990CF9E4}">
  <sheetPr codeName="Feuil21">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315</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Part16 -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tMJKkfjzzVDqOi3bgszOhIBB1/cBRU8pwAp1+aaYhBj85Jve3sPIHAWSf57LxqVW4pT1hLc7dbjfuuSxjTkK7g==" saltValue="eaXbZ/MY7HAgBbuRZ5gkC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104" priority="36">
      <formula>$L$25</formula>
    </cfRule>
  </conditionalFormatting>
  <conditionalFormatting sqref="C141:G149">
    <cfRule type="expression" dxfId="103" priority="31">
      <formula>NOT($L$29)</formula>
    </cfRule>
  </conditionalFormatting>
  <conditionalFormatting sqref="E78">
    <cfRule type="expression" dxfId="102" priority="32">
      <formula>NOT($L$9)</formula>
    </cfRule>
  </conditionalFormatting>
  <conditionalFormatting sqref="E81">
    <cfRule type="expression" dxfId="101" priority="37">
      <formula>NOT($L$12)</formula>
    </cfRule>
  </conditionalFormatting>
  <conditionalFormatting sqref="F33:G36">
    <cfRule type="expression" dxfId="100" priority="22">
      <formula>$L$31</formula>
    </cfRule>
  </conditionalFormatting>
  <conditionalFormatting sqref="F41:G42">
    <cfRule type="expression" dxfId="99" priority="24">
      <formula>($L$31)</formula>
    </cfRule>
  </conditionalFormatting>
  <conditionalFormatting sqref="G37:G39">
    <cfRule type="expression" dxfId="98" priority="20">
      <formula>$L$31</formula>
    </cfRule>
  </conditionalFormatting>
  <conditionalFormatting sqref="H32:H39">
    <cfRule type="expression" dxfId="97" priority="2">
      <formula>NOT($L$7)</formula>
    </cfRule>
  </conditionalFormatting>
  <conditionalFormatting sqref="H33:H39">
    <cfRule type="expression" dxfId="96" priority="1">
      <formula>$L$31</formula>
    </cfRule>
  </conditionalFormatting>
  <conditionalFormatting sqref="H52">
    <cfRule type="expression" dxfId="95" priority="42">
      <formula>NOT($L$7)</formula>
    </cfRule>
  </conditionalFormatting>
  <conditionalFormatting sqref="H56:H58">
    <cfRule type="expression" dxfId="94" priority="45">
      <formula>NOT($L$7)</formula>
    </cfRule>
  </conditionalFormatting>
  <conditionalFormatting sqref="H63 C72:D73">
    <cfRule type="expression" dxfId="93" priority="40">
      <formula>NOT($L$7)</formula>
    </cfRule>
  </conditionalFormatting>
  <conditionalFormatting sqref="H67">
    <cfRule type="expression" dxfId="92" priority="41">
      <formula>NOT($L$7)</formula>
    </cfRule>
  </conditionalFormatting>
  <conditionalFormatting sqref="L1:L10 L12:L13 L15:L27 L48:L50 L52:L154 L166:L1048576">
    <cfRule type="containsText" dxfId="91" priority="38" operator="containsText" text="FAUX">
      <formula>NOT(ISERROR(SEARCH("FAUX",L1)))</formula>
    </cfRule>
    <cfRule type="containsText" dxfId="90" priority="39" operator="containsText" text="VRAI">
      <formula>NOT(ISERROR(SEARCH("VRAI",L1)))</formula>
    </cfRule>
  </conditionalFormatting>
  <conditionalFormatting sqref="L29">
    <cfRule type="containsText" dxfId="89" priority="29" operator="containsText" text="FAUX">
      <formula>NOT(ISERROR(SEARCH("FAUX",L29)))</formula>
    </cfRule>
    <cfRule type="containsText" dxfId="88" priority="30" operator="containsText" text="VRAI">
      <formula>NOT(ISERROR(SEARCH("VRAI",L29)))</formula>
    </cfRule>
  </conditionalFormatting>
  <conditionalFormatting sqref="L31:L46">
    <cfRule type="containsText" dxfId="87" priority="27" operator="containsText" text="FAUX">
      <formula>NOT(ISERROR(SEARCH("FAUX",L31)))</formula>
    </cfRule>
    <cfRule type="containsText" dxfId="86"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93F160C9-2916-43DD-9959-37EA679ECA77}">
      <formula1>($L$7)</formula1>
    </dataValidation>
    <dataValidation type="custom" allowBlank="1" showInputMessage="1" showErrorMessage="1" error="Valeur impossible (suppérieure au taux maximum ou partenaire inéligible)." sqref="E81" xr:uid="{6CCD3B57-7F83-4718-937E-4247D909AC08}">
      <formula1>$L$12</formula1>
    </dataValidation>
    <dataValidation type="custom" allowBlank="1" showInputMessage="1" showErrorMessage="1" error="Valeur impossible (suppérieure au taux maximum ou partenaire inéligible)." sqref="E80" xr:uid="{1073A53B-7BED-4C7E-B1C0-1BAFF853421D}">
      <formula1>$L$94</formula1>
    </dataValidation>
    <dataValidation type="custom" allowBlank="1" showInputMessage="1" showErrorMessage="1" error="Valeur impossible (suppérieure au taux maximum ou partenaire inéligible)." sqref="E79" xr:uid="{43BDA399-41E6-457A-8DEB-4B8DBBE360E3}">
      <formula1>$L$93</formula1>
    </dataValidation>
    <dataValidation type="custom" allowBlank="1" showInputMessage="1" showErrorMessage="1" error="Valeur impossible (suppérieure au taux maximum ou partenaire inéligible)." sqref="E78" xr:uid="{12682323-E54E-4DDE-8F8B-ED28A444CB0A}">
      <formula1>$L$92</formula1>
    </dataValidation>
    <dataValidation type="custom" allowBlank="1" showInputMessage="1" showErrorMessage="1" sqref="L51" xr:uid="{A565BEA0-734D-417A-B71C-225D9378B5CB}">
      <formula1>$L$5</formula1>
    </dataValidation>
    <dataValidation type="decimal" allowBlank="1" showInputMessage="1" showErrorMessage="1" sqref="D73" xr:uid="{C80DFCCC-697C-4603-A054-97449F845C7C}">
      <formula1>0</formula1>
      <formula2>D72</formula2>
    </dataValidation>
    <dataValidation type="textLength" operator="equal" allowBlank="1" showInputMessage="1" showErrorMessage="1" sqref="E143:F149" xr:uid="{82FB7432-A9D4-4214-B959-8B1DAF5C092D}">
      <formula1>14</formula1>
    </dataValidation>
    <dataValidation allowBlank="1" showInputMessage="1" showErrorMessage="1" error="Valeur impossible (suppérieure au taux maximum ou partenaire inéligible)." sqref="D72" xr:uid="{2B2F1F5D-5AD7-4317-A870-28B9D99491D1}"/>
    <dataValidation type="list" allowBlank="1" showInputMessage="1" showErrorMessage="1" prompt="- Menu déroulant" sqref="D15:I15" xr:uid="{68725B49-AB57-454C-9C04-66933F5F1687}">
      <formula1>list_civilité</formula1>
    </dataValidation>
    <dataValidation type="textLength" operator="equal" allowBlank="1" showInputMessage="1" showErrorMessage="1" error="Veuillez renseigner un numéro de SIRET valide." sqref="D10:D11" xr:uid="{16FBC6D0-C7D5-4770-87CF-1EC22D6C9D54}">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1A8CDA29-B016-4BF3-9D8F-615EE9E90589}">
            <xm:f>NOT(ISERROR(SEARCH("FAUX",'Part1-Coord'!L41)))</xm:f>
            <x14:dxf>
              <font>
                <b/>
                <i val="0"/>
              </font>
              <fill>
                <patternFill>
                  <bgColor theme="5" tint="0.39994506668294322"/>
                </patternFill>
              </fill>
            </x14:dxf>
          </x14:cfRule>
          <x14:cfRule type="containsText" priority="34" operator="containsText" text="VRAI" id="{8B87E5A0-FFF7-4A8A-90B3-D8661B057B0B}">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A68FB0D9-9D88-456E-B34E-200D7F47E84C}">
          <x14:formula1>
            <xm:f>Réglages!$E$18:$E$29</xm:f>
          </x14:formula1>
          <xm:sqref>D9:I9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I53"/>
  <sheetViews>
    <sheetView topLeftCell="A3" zoomScale="80" zoomScaleNormal="80" workbookViewId="0">
      <selection activeCell="B40" sqref="B40:H40"/>
    </sheetView>
  </sheetViews>
  <sheetFormatPr baseColWidth="10" defaultColWidth="0" defaultRowHeight="14.5" zeroHeight="1" x14ac:dyDescent="0.35"/>
  <cols>
    <col min="1" max="1" width="2.7265625" style="7" customWidth="1"/>
    <col min="2" max="2" width="11.26953125" style="7" customWidth="1"/>
    <col min="3" max="3" width="27.7265625" style="7" customWidth="1"/>
    <col min="4" max="7" width="11.453125" style="7" customWidth="1"/>
    <col min="8" max="8" width="24.7265625" style="7" customWidth="1"/>
    <col min="9" max="9" width="3.26953125" style="7" customWidth="1"/>
    <col min="10" max="16384" width="11.453125" style="7" hidden="1"/>
  </cols>
  <sheetData>
    <row r="1" spans="1:9" customFormat="1" x14ac:dyDescent="0.35">
      <c r="A1" s="549"/>
      <c r="B1" s="550"/>
      <c r="C1" s="553" t="str">
        <f>Réglages!M2</f>
        <v>PPR "Antibioresistance, Comprendre, Innover, Agir"</v>
      </c>
      <c r="D1" s="554"/>
      <c r="E1" s="554"/>
      <c r="F1" s="554"/>
      <c r="G1" s="555"/>
      <c r="H1" s="562">
        <f>Réglages!M5</f>
        <v>2025</v>
      </c>
      <c r="I1" s="14"/>
    </row>
    <row r="2" spans="1:9" customFormat="1" x14ac:dyDescent="0.35">
      <c r="A2" s="551"/>
      <c r="B2" s="552"/>
      <c r="C2" s="556"/>
      <c r="D2" s="557"/>
      <c r="E2" s="557"/>
      <c r="F2" s="557"/>
      <c r="G2" s="558"/>
      <c r="H2" s="563"/>
      <c r="I2" s="14"/>
    </row>
    <row r="3" spans="1:9" customFormat="1" x14ac:dyDescent="0.35">
      <c r="A3" s="551"/>
      <c r="B3" s="552"/>
      <c r="C3" s="556"/>
      <c r="D3" s="557"/>
      <c r="E3" s="557"/>
      <c r="F3" s="557"/>
      <c r="G3" s="558"/>
      <c r="H3" s="563"/>
      <c r="I3" s="14"/>
    </row>
    <row r="4" spans="1:9" customFormat="1" x14ac:dyDescent="0.35">
      <c r="A4" s="551"/>
      <c r="B4" s="552"/>
      <c r="C4" s="559"/>
      <c r="D4" s="560"/>
      <c r="E4" s="560"/>
      <c r="F4" s="560"/>
      <c r="G4" s="561"/>
      <c r="H4" s="564"/>
      <c r="I4" s="14"/>
    </row>
    <row r="5" spans="1:9" customFormat="1" ht="35.25" customHeight="1" x14ac:dyDescent="0.35">
      <c r="A5" s="565" t="s">
        <v>230</v>
      </c>
      <c r="B5" s="565"/>
      <c r="C5" s="565"/>
      <c r="D5" s="565"/>
      <c r="E5" s="565"/>
      <c r="F5" s="565"/>
      <c r="G5" s="565"/>
      <c r="H5" s="565"/>
      <c r="I5" s="70"/>
    </row>
    <row r="6" spans="1:9" customFormat="1" ht="86" customHeight="1" x14ac:dyDescent="0.35">
      <c r="A6" s="10"/>
      <c r="B6" s="547" t="s">
        <v>380</v>
      </c>
      <c r="C6" s="548"/>
      <c r="D6" s="548"/>
      <c r="E6" s="548"/>
      <c r="F6" s="548"/>
      <c r="G6" s="548"/>
      <c r="H6" s="548"/>
      <c r="I6" s="71"/>
    </row>
    <row r="7" spans="1:9" s="241" customFormat="1" ht="16.5" customHeight="1" x14ac:dyDescent="0.35">
      <c r="A7" s="569" t="s">
        <v>57</v>
      </c>
      <c r="B7" s="569"/>
      <c r="C7" s="569"/>
      <c r="D7" s="569"/>
      <c r="E7" s="569"/>
      <c r="F7" s="569"/>
      <c r="G7" s="569"/>
      <c r="H7" s="569"/>
      <c r="I7" s="569"/>
    </row>
    <row r="8" spans="1:9" s="241" customFormat="1" ht="25.9" customHeight="1" x14ac:dyDescent="0.35">
      <c r="A8" s="11"/>
      <c r="B8" s="539" t="s">
        <v>56</v>
      </c>
      <c r="C8" s="539"/>
      <c r="D8" s="539"/>
      <c r="E8" s="539"/>
      <c r="F8" s="539"/>
      <c r="G8" s="539"/>
      <c r="H8" s="539"/>
      <c r="I8" s="392"/>
    </row>
    <row r="9" spans="1:9" customFormat="1" ht="24.4" customHeight="1" x14ac:dyDescent="0.35">
      <c r="A9" s="11"/>
      <c r="B9" s="566" t="str">
        <f>"Cependant, si vous avez besoin de modifier le document, merci de contacter l'ANR : "&amp;Réglages!$M$12</f>
        <v>Cependant, si vous avez besoin de modifier le document, merci de contacter l'ANR : ppr-antibioresistance-AAP@agencerecherche.fr</v>
      </c>
      <c r="C9" s="566"/>
      <c r="D9" s="566"/>
      <c r="E9" s="566"/>
      <c r="F9" s="566"/>
      <c r="G9" s="566"/>
      <c r="H9" s="566"/>
      <c r="I9" s="72"/>
    </row>
    <row r="10" spans="1:9" customFormat="1" ht="48.75" customHeight="1" x14ac:dyDescent="0.35">
      <c r="A10" s="10"/>
      <c r="B10" s="567" t="s">
        <v>83</v>
      </c>
      <c r="C10" s="567"/>
      <c r="D10" s="567"/>
      <c r="E10" s="567"/>
      <c r="F10" s="567"/>
      <c r="G10" s="567"/>
      <c r="H10" s="567"/>
      <c r="I10" s="69"/>
    </row>
    <row r="11" spans="1:9" customFormat="1" ht="15.75" customHeight="1" x14ac:dyDescent="0.35">
      <c r="A11" s="10"/>
      <c r="B11" s="568" t="s">
        <v>58</v>
      </c>
      <c r="C11" s="568"/>
      <c r="D11" s="568"/>
      <c r="E11" s="568"/>
      <c r="F11" s="568"/>
      <c r="G11" s="568"/>
      <c r="H11" s="568"/>
      <c r="I11" s="72"/>
    </row>
    <row r="12" spans="1:9" s="241" customFormat="1" ht="16.5" customHeight="1" x14ac:dyDescent="0.35">
      <c r="A12" s="572" t="s">
        <v>73</v>
      </c>
      <c r="B12" s="572"/>
      <c r="C12" s="572"/>
      <c r="D12" s="572"/>
      <c r="E12" s="572"/>
      <c r="F12" s="572"/>
      <c r="G12" s="572"/>
      <c r="H12" s="572"/>
      <c r="I12" s="242"/>
    </row>
    <row r="13" spans="1:9" customFormat="1" ht="40.4" customHeight="1" x14ac:dyDescent="0.35">
      <c r="A13" s="10"/>
      <c r="B13" s="546" t="s">
        <v>87</v>
      </c>
      <c r="C13" s="546"/>
      <c r="D13" s="546"/>
      <c r="E13" s="546"/>
      <c r="F13" s="546"/>
      <c r="G13" s="546"/>
      <c r="H13" s="546"/>
      <c r="I13" s="233"/>
    </row>
    <row r="14" spans="1:9" s="241" customFormat="1" ht="16.5" customHeight="1" x14ac:dyDescent="0.35">
      <c r="A14" s="572" t="s">
        <v>69</v>
      </c>
      <c r="B14" s="572"/>
      <c r="C14" s="572"/>
      <c r="D14" s="572"/>
      <c r="E14" s="572"/>
      <c r="F14" s="572"/>
      <c r="G14" s="572"/>
      <c r="H14" s="572"/>
      <c r="I14" s="242"/>
    </row>
    <row r="15" spans="1:9" s="276" customFormat="1" ht="48.65" customHeight="1" x14ac:dyDescent="0.35">
      <c r="A15" s="277"/>
      <c r="B15" s="573" t="s">
        <v>216</v>
      </c>
      <c r="C15" s="573"/>
      <c r="D15" s="573"/>
      <c r="E15" s="573"/>
      <c r="F15" s="573"/>
      <c r="G15" s="573"/>
      <c r="H15" s="573"/>
      <c r="I15" s="278"/>
    </row>
    <row r="16" spans="1:9" s="241" customFormat="1" ht="16.5" customHeight="1" x14ac:dyDescent="0.35">
      <c r="A16" s="17"/>
      <c r="B16" s="543" t="s">
        <v>64</v>
      </c>
      <c r="C16" s="543"/>
      <c r="D16" s="543"/>
      <c r="E16" s="543"/>
      <c r="F16" s="543"/>
      <c r="G16" s="543"/>
      <c r="H16" s="543"/>
      <c r="I16" s="278"/>
    </row>
    <row r="17" spans="1:9" customFormat="1" ht="57" customHeight="1" x14ac:dyDescent="0.35">
      <c r="A17" s="10"/>
      <c r="B17" s="546" t="s">
        <v>366</v>
      </c>
      <c r="C17" s="546"/>
      <c r="D17" s="546"/>
      <c r="E17" s="546"/>
      <c r="F17" s="546"/>
      <c r="G17" s="546"/>
      <c r="H17" s="546"/>
      <c r="I17" s="234"/>
    </row>
    <row r="18" spans="1:9" s="241" customFormat="1" ht="16.5" customHeight="1" x14ac:dyDescent="0.35">
      <c r="A18" s="17"/>
      <c r="B18" s="543" t="s">
        <v>66</v>
      </c>
      <c r="C18" s="543"/>
      <c r="D18" s="543"/>
      <c r="E18" s="543"/>
      <c r="F18" s="543"/>
      <c r="G18" s="543"/>
      <c r="H18" s="543"/>
      <c r="I18" s="234"/>
    </row>
    <row r="19" spans="1:9" customFormat="1" ht="32.25" customHeight="1" x14ac:dyDescent="0.35">
      <c r="A19" s="10"/>
      <c r="B19" s="541" t="s">
        <v>162</v>
      </c>
      <c r="C19" s="541"/>
      <c r="D19" s="541"/>
      <c r="E19" s="541"/>
      <c r="F19" s="541"/>
      <c r="G19" s="541"/>
      <c r="H19" s="541"/>
      <c r="I19" s="234"/>
    </row>
    <row r="20" spans="1:9" customFormat="1" ht="67.5" customHeight="1" x14ac:dyDescent="0.35">
      <c r="A20" s="86"/>
      <c r="B20" s="547" t="s">
        <v>373</v>
      </c>
      <c r="C20" s="547"/>
      <c r="D20" s="547"/>
      <c r="E20" s="547"/>
      <c r="F20" s="547"/>
      <c r="G20" s="547"/>
      <c r="H20" s="547"/>
      <c r="I20" s="87"/>
    </row>
    <row r="21" spans="1:9" customFormat="1" ht="47.65" customHeight="1" x14ac:dyDescent="0.35">
      <c r="A21" s="86"/>
      <c r="B21" s="566" t="s">
        <v>370</v>
      </c>
      <c r="C21" s="566"/>
      <c r="D21" s="566"/>
      <c r="E21" s="566"/>
      <c r="F21" s="566"/>
      <c r="G21" s="566"/>
      <c r="H21" s="566"/>
      <c r="I21" s="87"/>
    </row>
    <row r="22" spans="1:9" customFormat="1" ht="58.5" hidden="1" customHeight="1" x14ac:dyDescent="0.35">
      <c r="A22" s="86"/>
      <c r="B22" s="566" t="s">
        <v>298</v>
      </c>
      <c r="C22" s="566"/>
      <c r="D22" s="566"/>
      <c r="E22" s="566"/>
      <c r="F22" s="566"/>
      <c r="G22" s="566"/>
      <c r="H22" s="566"/>
      <c r="I22" s="87"/>
    </row>
    <row r="23" spans="1:9" customFormat="1" ht="52.15" hidden="1" customHeight="1" x14ac:dyDescent="0.35">
      <c r="A23" s="86"/>
      <c r="B23" s="546" t="s">
        <v>299</v>
      </c>
      <c r="C23" s="571"/>
      <c r="D23" s="571"/>
      <c r="E23" s="571"/>
      <c r="F23" s="571"/>
      <c r="G23" s="571"/>
      <c r="H23" s="571"/>
      <c r="I23" s="87"/>
    </row>
    <row r="24" spans="1:9" customFormat="1" ht="27" customHeight="1" x14ac:dyDescent="0.35">
      <c r="A24" s="86"/>
      <c r="B24" s="570" t="s">
        <v>371</v>
      </c>
      <c r="C24" s="570"/>
      <c r="D24" s="570"/>
      <c r="E24" s="570"/>
      <c r="F24" s="570"/>
      <c r="G24" s="570"/>
      <c r="H24" s="570"/>
      <c r="I24" s="87"/>
    </row>
    <row r="25" spans="1:9" s="241" customFormat="1" ht="16.5" customHeight="1" thickBot="1" x14ac:dyDescent="0.4">
      <c r="A25" s="15"/>
      <c r="B25" s="243"/>
      <c r="C25" s="538" t="s">
        <v>72</v>
      </c>
      <c r="D25" s="538"/>
      <c r="E25" s="538"/>
      <c r="F25" s="538"/>
      <c r="G25" s="538"/>
      <c r="H25" s="538"/>
      <c r="I25" s="74"/>
    </row>
    <row r="26" spans="1:9" customFormat="1" ht="28.5" customHeight="1" x14ac:dyDescent="0.35">
      <c r="A26" s="18"/>
      <c r="B26" s="544" t="s">
        <v>226</v>
      </c>
      <c r="C26" s="544"/>
      <c r="D26" s="544"/>
      <c r="E26" s="544"/>
      <c r="F26" s="544"/>
      <c r="G26" s="544"/>
      <c r="H26" s="544"/>
      <c r="I26" s="73"/>
    </row>
    <row r="27" spans="1:9" customFormat="1" ht="22.15" customHeight="1" x14ac:dyDescent="0.35">
      <c r="A27" s="10"/>
      <c r="B27" s="545" t="s">
        <v>59</v>
      </c>
      <c r="C27" s="545"/>
      <c r="D27" s="545"/>
      <c r="E27" s="545"/>
      <c r="F27" s="545"/>
      <c r="G27" s="545"/>
      <c r="H27" s="545"/>
      <c r="I27" s="237"/>
    </row>
    <row r="28" spans="1:9" customFormat="1" ht="82.5" customHeight="1" x14ac:dyDescent="0.35">
      <c r="A28" s="10"/>
      <c r="B28" s="546" t="s">
        <v>377</v>
      </c>
      <c r="C28" s="546"/>
      <c r="D28" s="546"/>
      <c r="E28" s="546"/>
      <c r="F28" s="546"/>
      <c r="G28" s="546"/>
      <c r="H28" s="546"/>
      <c r="I28" s="237"/>
    </row>
    <row r="29" spans="1:9" customFormat="1" ht="28.5" customHeight="1" x14ac:dyDescent="0.35">
      <c r="A29" s="10"/>
      <c r="B29" s="546" t="s">
        <v>378</v>
      </c>
      <c r="C29" s="546"/>
      <c r="D29" s="546"/>
      <c r="E29" s="546"/>
      <c r="F29" s="546"/>
      <c r="G29" s="546"/>
      <c r="H29" s="546"/>
      <c r="I29" s="237"/>
    </row>
    <row r="30" spans="1:9" customFormat="1" ht="28.5" customHeight="1" x14ac:dyDescent="0.35">
      <c r="A30" s="10"/>
      <c r="B30" s="546" t="s">
        <v>379</v>
      </c>
      <c r="C30" s="546"/>
      <c r="D30" s="546"/>
      <c r="E30" s="546"/>
      <c r="F30" s="546"/>
      <c r="G30" s="546"/>
      <c r="H30" s="546"/>
      <c r="I30" s="237"/>
    </row>
    <row r="31" spans="1:9" customFormat="1" ht="40.15" customHeight="1" x14ac:dyDescent="0.35">
      <c r="A31" s="10"/>
      <c r="B31" s="546" t="s">
        <v>227</v>
      </c>
      <c r="C31" s="546"/>
      <c r="D31" s="546"/>
      <c r="E31" s="546"/>
      <c r="F31" s="546"/>
      <c r="G31" s="546"/>
      <c r="H31" s="546"/>
      <c r="I31" s="233"/>
    </row>
    <row r="32" spans="1:9" s="241" customFormat="1" ht="16.5" customHeight="1" thickBot="1" x14ac:dyDescent="0.4">
      <c r="A32" s="15"/>
      <c r="B32" s="90"/>
      <c r="C32" s="538" t="s">
        <v>67</v>
      </c>
      <c r="D32" s="538"/>
      <c r="E32" s="538"/>
      <c r="F32" s="538"/>
      <c r="G32" s="538"/>
      <c r="H32" s="538"/>
      <c r="I32" s="74"/>
    </row>
    <row r="33" spans="1:9" customFormat="1" ht="64.5" customHeight="1" x14ac:dyDescent="0.35">
      <c r="A33" s="64"/>
      <c r="B33" s="541" t="s">
        <v>359</v>
      </c>
      <c r="C33" s="541"/>
      <c r="D33" s="541"/>
      <c r="E33" s="541"/>
      <c r="F33" s="541"/>
      <c r="G33" s="541"/>
      <c r="H33" s="541"/>
      <c r="I33" s="233"/>
    </row>
    <row r="34" spans="1:9" customFormat="1" ht="87" customHeight="1" x14ac:dyDescent="0.35">
      <c r="A34" s="10"/>
      <c r="B34" s="546" t="s">
        <v>383</v>
      </c>
      <c r="C34" s="546"/>
      <c r="D34" s="546"/>
      <c r="E34" s="546"/>
      <c r="F34" s="546"/>
      <c r="G34" s="546"/>
      <c r="H34" s="546"/>
      <c r="I34" s="235"/>
    </row>
    <row r="35" spans="1:9" customFormat="1" ht="154.9" customHeight="1" x14ac:dyDescent="0.35">
      <c r="A35" s="10"/>
      <c r="B35" s="537" t="s">
        <v>367</v>
      </c>
      <c r="C35" s="537"/>
      <c r="D35" s="537"/>
      <c r="E35" s="537"/>
      <c r="F35" s="537"/>
      <c r="G35" s="537"/>
      <c r="H35" s="537"/>
      <c r="I35" s="235"/>
    </row>
    <row r="36" spans="1:9" s="241" customFormat="1" ht="16.5" customHeight="1" x14ac:dyDescent="0.35">
      <c r="A36" s="15"/>
      <c r="B36" s="90"/>
      <c r="C36" s="536" t="s">
        <v>156</v>
      </c>
      <c r="D36" s="536"/>
      <c r="E36" s="536"/>
      <c r="F36" s="536"/>
      <c r="G36" s="536"/>
      <c r="H36" s="536"/>
      <c r="I36" s="74"/>
    </row>
    <row r="37" spans="1:9" customFormat="1" ht="188.5" customHeight="1" x14ac:dyDescent="0.35">
      <c r="A37" s="64"/>
      <c r="B37" s="537" t="s">
        <v>384</v>
      </c>
      <c r="C37" s="537"/>
      <c r="D37" s="537"/>
      <c r="E37" s="537"/>
      <c r="F37" s="537"/>
      <c r="G37" s="537"/>
      <c r="H37" s="537"/>
      <c r="I37" s="234"/>
    </row>
    <row r="38" spans="1:9" customFormat="1" ht="8.25" customHeight="1" x14ac:dyDescent="0.35">
      <c r="A38" s="64"/>
      <c r="B38" s="537"/>
      <c r="C38" s="537"/>
      <c r="D38" s="537"/>
      <c r="E38" s="537"/>
      <c r="F38" s="537"/>
      <c r="G38" s="537"/>
      <c r="H38" s="537"/>
      <c r="I38" s="234"/>
    </row>
    <row r="39" spans="1:9" s="241" customFormat="1" ht="16.5" customHeight="1" thickBot="1" x14ac:dyDescent="0.4">
      <c r="A39" s="16"/>
      <c r="B39" s="90"/>
      <c r="C39" s="538" t="s">
        <v>372</v>
      </c>
      <c r="D39" s="538"/>
      <c r="E39" s="538"/>
      <c r="F39" s="538"/>
      <c r="G39" s="538"/>
      <c r="H39" s="538"/>
      <c r="I39" s="74"/>
    </row>
    <row r="40" spans="1:9" customFormat="1" ht="70.5" customHeight="1" x14ac:dyDescent="0.35">
      <c r="A40" s="64"/>
      <c r="B40" s="539" t="str">
        <f xml:space="preserve"> "Une partie des frais d’administration générale imputables au projet peut figurer parmi les dépenses éligibles. 
Ces frais ont un caractère forfaitaire et sont plafonnés à "&amp;Réglages!M16&amp;"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40" s="539"/>
      <c r="D40" s="539"/>
      <c r="E40" s="539"/>
      <c r="F40" s="539"/>
      <c r="G40" s="539"/>
      <c r="H40" s="539"/>
      <c r="I40" s="234"/>
    </row>
    <row r="41" spans="1:9" customFormat="1" ht="31.5" hidden="1" customHeight="1" x14ac:dyDescent="0.35">
      <c r="A41" s="64"/>
      <c r="B41" s="539" t="s">
        <v>360</v>
      </c>
      <c r="C41" s="539"/>
      <c r="D41" s="539"/>
      <c r="E41" s="539"/>
      <c r="F41" s="539"/>
      <c r="G41" s="539"/>
      <c r="H41" s="539"/>
      <c r="I41" s="234"/>
    </row>
    <row r="42" spans="1:9" s="241" customFormat="1" ht="16.5" customHeight="1" thickBot="1" x14ac:dyDescent="0.4">
      <c r="A42" s="16"/>
      <c r="B42" s="90"/>
      <c r="C42" s="538" t="s">
        <v>154</v>
      </c>
      <c r="D42" s="538"/>
      <c r="E42" s="538"/>
      <c r="F42" s="538"/>
      <c r="G42" s="538"/>
      <c r="H42" s="538"/>
      <c r="I42" s="74"/>
    </row>
    <row r="43" spans="1:9" customFormat="1" ht="18.75" customHeight="1" x14ac:dyDescent="0.35">
      <c r="A43" s="10"/>
      <c r="B43" s="540" t="s">
        <v>301</v>
      </c>
      <c r="C43" s="540"/>
      <c r="D43" s="540"/>
      <c r="E43" s="540"/>
      <c r="F43" s="540"/>
      <c r="G43" s="540"/>
      <c r="H43" s="540"/>
      <c r="I43" s="238"/>
    </row>
    <row r="44" spans="1:9" customFormat="1" ht="96.4" customHeight="1" x14ac:dyDescent="0.35">
      <c r="A44" s="11"/>
      <c r="B44" s="541" t="s">
        <v>368</v>
      </c>
      <c r="C44" s="541"/>
      <c r="D44" s="541"/>
      <c r="E44" s="541"/>
      <c r="F44" s="541"/>
      <c r="G44" s="541"/>
      <c r="H44" s="541"/>
      <c r="I44" s="236"/>
    </row>
    <row r="45" spans="1:9" s="241" customFormat="1" ht="16.5" customHeight="1" thickBot="1" x14ac:dyDescent="0.4">
      <c r="A45" s="12"/>
      <c r="B45" s="293"/>
      <c r="C45" s="538" t="s">
        <v>155</v>
      </c>
      <c r="D45" s="538"/>
      <c r="E45" s="538"/>
      <c r="F45" s="538"/>
      <c r="G45" s="538"/>
      <c r="H45" s="538"/>
      <c r="I45" s="74"/>
    </row>
    <row r="46" spans="1:9" customFormat="1" ht="52.15" customHeight="1" x14ac:dyDescent="0.35">
      <c r="A46" s="10"/>
      <c r="B46" s="542" t="s">
        <v>209</v>
      </c>
      <c r="C46" s="542"/>
      <c r="D46" s="542"/>
      <c r="E46" s="542"/>
      <c r="F46" s="542"/>
      <c r="G46" s="542"/>
      <c r="H46" s="542"/>
      <c r="I46" s="236"/>
    </row>
    <row r="47" spans="1:9" customFormat="1" ht="42" customHeight="1" x14ac:dyDescent="0.35">
      <c r="A47" s="10"/>
      <c r="B47" s="535" t="s">
        <v>163</v>
      </c>
      <c r="C47" s="535"/>
      <c r="D47" s="535"/>
      <c r="E47" s="535"/>
      <c r="F47" s="535"/>
      <c r="G47" s="535"/>
      <c r="H47" s="535"/>
      <c r="I47" s="236"/>
    </row>
    <row r="48" spans="1:9" s="241" customFormat="1" ht="16.5" customHeight="1" x14ac:dyDescent="0.35">
      <c r="A48" s="17"/>
      <c r="B48" s="543" t="s">
        <v>84</v>
      </c>
      <c r="C48" s="543"/>
      <c r="D48" s="543"/>
      <c r="E48" s="543"/>
      <c r="F48" s="543"/>
      <c r="G48" s="543"/>
      <c r="H48" s="543"/>
      <c r="I48" s="236"/>
    </row>
    <row r="49" spans="1:9" customFormat="1" ht="57.75" customHeight="1" x14ac:dyDescent="0.35">
      <c r="A49" s="13"/>
      <c r="B49" s="535" t="s">
        <v>165</v>
      </c>
      <c r="C49" s="535"/>
      <c r="D49" s="535"/>
      <c r="E49" s="535"/>
      <c r="F49" s="535"/>
      <c r="G49" s="535"/>
      <c r="H49" s="535"/>
      <c r="I49" s="239"/>
    </row>
    <row r="50" spans="1:9" x14ac:dyDescent="0.35"/>
    <row r="51" spans="1:9" x14ac:dyDescent="0.35"/>
    <row r="52" spans="1:9" x14ac:dyDescent="0.35"/>
    <row r="53" spans="1:9" x14ac:dyDescent="0.35"/>
  </sheetData>
  <sheetProtection algorithmName="SHA-512" hashValue="5Df79PUaRqG78eC5vEFThCGvkwm3k2EaOs+SIjPTlSJyL4RHT78/eepmxYkVeLVbOv1O0Ps0m1/qNsQvXAkYMQ==" saltValue="ngCZMaXCmGNe4hXiM1bvbw==" spinCount="100000" sheet="1" objects="1" scenarios="1" selectLockedCells="1"/>
  <mergeCells count="48">
    <mergeCell ref="B23:H23"/>
    <mergeCell ref="A12:H12"/>
    <mergeCell ref="B13:H13"/>
    <mergeCell ref="A14:H14"/>
    <mergeCell ref="B15:H15"/>
    <mergeCell ref="B16:H16"/>
    <mergeCell ref="B17:H17"/>
    <mergeCell ref="B19:H19"/>
    <mergeCell ref="B20:H20"/>
    <mergeCell ref="B18:H18"/>
    <mergeCell ref="B33:H33"/>
    <mergeCell ref="B34:H34"/>
    <mergeCell ref="B35:H35"/>
    <mergeCell ref="B6:H6"/>
    <mergeCell ref="A1:B4"/>
    <mergeCell ref="C1:G4"/>
    <mergeCell ref="H1:H4"/>
    <mergeCell ref="A5:H5"/>
    <mergeCell ref="B8:H8"/>
    <mergeCell ref="B9:H9"/>
    <mergeCell ref="B10:H10"/>
    <mergeCell ref="B11:H11"/>
    <mergeCell ref="A7:I7"/>
    <mergeCell ref="B24:H24"/>
    <mergeCell ref="B21:H21"/>
    <mergeCell ref="B22:H22"/>
    <mergeCell ref="C25:H25"/>
    <mergeCell ref="B26:H26"/>
    <mergeCell ref="B27:H27"/>
    <mergeCell ref="B31:H31"/>
    <mergeCell ref="C32:H32"/>
    <mergeCell ref="B28:H28"/>
    <mergeCell ref="B29:H29"/>
    <mergeCell ref="B30:H30"/>
    <mergeCell ref="B49:H49"/>
    <mergeCell ref="C36:H36"/>
    <mergeCell ref="B37:H37"/>
    <mergeCell ref="C39:H39"/>
    <mergeCell ref="B40:H40"/>
    <mergeCell ref="C42:H42"/>
    <mergeCell ref="B43:H43"/>
    <mergeCell ref="B44:H44"/>
    <mergeCell ref="C45:H45"/>
    <mergeCell ref="B46:H46"/>
    <mergeCell ref="B47:H47"/>
    <mergeCell ref="B48:H48"/>
    <mergeCell ref="B41:H41"/>
    <mergeCell ref="B38:H38"/>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2581-F31F-4832-8F2B-1E443795C009}">
  <sheetPr codeName="Feuil22">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316</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Part17 -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1fpohfX9QTP8lviKNoBcULVCIWp5f6u7Al8yhKbhf8nPESW0sYn60SXXWAm5/uuYonMOJ/zpFE1NNQBnXTJkIQ==" saltValue="I9LZyHhYbZFZPFjqY1b/f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83" priority="36">
      <formula>$L$25</formula>
    </cfRule>
  </conditionalFormatting>
  <conditionalFormatting sqref="C141:G149">
    <cfRule type="expression" dxfId="82" priority="31">
      <formula>NOT($L$29)</formula>
    </cfRule>
  </conditionalFormatting>
  <conditionalFormatting sqref="E78">
    <cfRule type="expression" dxfId="81" priority="32">
      <formula>NOT($L$9)</formula>
    </cfRule>
  </conditionalFormatting>
  <conditionalFormatting sqref="E81">
    <cfRule type="expression" dxfId="80" priority="37">
      <formula>NOT($L$12)</formula>
    </cfRule>
  </conditionalFormatting>
  <conditionalFormatting sqref="F33:G36">
    <cfRule type="expression" dxfId="79" priority="22">
      <formula>$L$31</formula>
    </cfRule>
  </conditionalFormatting>
  <conditionalFormatting sqref="F41:G42">
    <cfRule type="expression" dxfId="78" priority="24">
      <formula>($L$31)</formula>
    </cfRule>
  </conditionalFormatting>
  <conditionalFormatting sqref="G37:G39">
    <cfRule type="expression" dxfId="77" priority="20">
      <formula>$L$31</formula>
    </cfRule>
  </conditionalFormatting>
  <conditionalFormatting sqref="H32:H39">
    <cfRule type="expression" dxfId="76" priority="2">
      <formula>NOT($L$7)</formula>
    </cfRule>
  </conditionalFormatting>
  <conditionalFormatting sqref="H33:H39">
    <cfRule type="expression" dxfId="75" priority="1">
      <formula>$L$31</formula>
    </cfRule>
  </conditionalFormatting>
  <conditionalFormatting sqref="H52">
    <cfRule type="expression" dxfId="74" priority="42">
      <formula>NOT($L$7)</formula>
    </cfRule>
  </conditionalFormatting>
  <conditionalFormatting sqref="H56:H58">
    <cfRule type="expression" dxfId="73" priority="45">
      <formula>NOT($L$7)</formula>
    </cfRule>
  </conditionalFormatting>
  <conditionalFormatting sqref="H63 C72:D73">
    <cfRule type="expression" dxfId="72" priority="40">
      <formula>NOT($L$7)</formula>
    </cfRule>
  </conditionalFormatting>
  <conditionalFormatting sqref="H67">
    <cfRule type="expression" dxfId="71" priority="41">
      <formula>NOT($L$7)</formula>
    </cfRule>
  </conditionalFormatting>
  <conditionalFormatting sqref="L1:L10 L12:L13 L15:L27 L48:L50 L52:L154 L166:L1048576">
    <cfRule type="containsText" dxfId="70" priority="38" operator="containsText" text="FAUX">
      <formula>NOT(ISERROR(SEARCH("FAUX",L1)))</formula>
    </cfRule>
    <cfRule type="containsText" dxfId="69" priority="39" operator="containsText" text="VRAI">
      <formula>NOT(ISERROR(SEARCH("VRAI",L1)))</formula>
    </cfRule>
  </conditionalFormatting>
  <conditionalFormatting sqref="L29">
    <cfRule type="containsText" dxfId="68" priority="29" operator="containsText" text="FAUX">
      <formula>NOT(ISERROR(SEARCH("FAUX",L29)))</formula>
    </cfRule>
    <cfRule type="containsText" dxfId="67" priority="30" operator="containsText" text="VRAI">
      <formula>NOT(ISERROR(SEARCH("VRAI",L29)))</formula>
    </cfRule>
  </conditionalFormatting>
  <conditionalFormatting sqref="L31:L46">
    <cfRule type="containsText" dxfId="66" priority="27" operator="containsText" text="FAUX">
      <formula>NOT(ISERROR(SEARCH("FAUX",L31)))</formula>
    </cfRule>
    <cfRule type="containsText" dxfId="65"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321AEB6D-F70F-42A4-A9F0-B32CB10D0DF2}">
      <formula1>($L$7)</formula1>
    </dataValidation>
    <dataValidation type="custom" allowBlank="1" showInputMessage="1" showErrorMessage="1" error="Valeur impossible (suppérieure au taux maximum ou partenaire inéligible)." sqref="E81" xr:uid="{85CA82B0-71D9-4C8E-8B5D-BB93A866234B}">
      <formula1>$L$12</formula1>
    </dataValidation>
    <dataValidation type="custom" allowBlank="1" showInputMessage="1" showErrorMessage="1" error="Valeur impossible (suppérieure au taux maximum ou partenaire inéligible)." sqref="E80" xr:uid="{7C351FEE-E357-4A9C-9B8C-88541832C567}">
      <formula1>$L$94</formula1>
    </dataValidation>
    <dataValidation type="custom" allowBlank="1" showInputMessage="1" showErrorMessage="1" error="Valeur impossible (suppérieure au taux maximum ou partenaire inéligible)." sqref="E79" xr:uid="{3322EA0A-F260-48C8-95AC-143F7D1E5D56}">
      <formula1>$L$93</formula1>
    </dataValidation>
    <dataValidation type="custom" allowBlank="1" showInputMessage="1" showErrorMessage="1" error="Valeur impossible (suppérieure au taux maximum ou partenaire inéligible)." sqref="E78" xr:uid="{352C41EE-A401-4483-8F40-1374733583C1}">
      <formula1>$L$92</formula1>
    </dataValidation>
    <dataValidation type="custom" allowBlank="1" showInputMessage="1" showErrorMessage="1" sqref="L51" xr:uid="{0BB0E8FE-09CC-4B9E-A30B-4A4B1FF0B4BB}">
      <formula1>$L$5</formula1>
    </dataValidation>
    <dataValidation type="decimal" allowBlank="1" showInputMessage="1" showErrorMessage="1" sqref="D73" xr:uid="{A62192F1-CA4A-4880-8F51-45DB1A6C41CF}">
      <formula1>0</formula1>
      <formula2>D72</formula2>
    </dataValidation>
    <dataValidation type="textLength" operator="equal" allowBlank="1" showInputMessage="1" showErrorMessage="1" sqref="E143:F149" xr:uid="{54288536-E9FE-476D-A9AC-AC58BDC1CE9D}">
      <formula1>14</formula1>
    </dataValidation>
    <dataValidation allowBlank="1" showInputMessage="1" showErrorMessage="1" error="Valeur impossible (suppérieure au taux maximum ou partenaire inéligible)." sqref="D72" xr:uid="{4602AAA8-62C9-4400-A97D-6352E9FC25FB}"/>
    <dataValidation type="list" allowBlank="1" showInputMessage="1" showErrorMessage="1" prompt="- Menu déroulant" sqref="D15:I15" xr:uid="{13555C36-58CF-4BED-B988-4BA8B8636D1D}">
      <formula1>list_civilité</formula1>
    </dataValidation>
    <dataValidation type="textLength" operator="equal" allowBlank="1" showInputMessage="1" showErrorMessage="1" error="Veuillez renseigner un numéro de SIRET valide." sqref="D10:D11" xr:uid="{DCDCF5F4-6056-4F24-B9E5-411C42F4675C}">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AA6883FD-0269-4542-990C-29EA6905719C}">
            <xm:f>NOT(ISERROR(SEARCH("FAUX",'Part1-Coord'!L41)))</xm:f>
            <x14:dxf>
              <font>
                <b/>
                <i val="0"/>
              </font>
              <fill>
                <patternFill>
                  <bgColor theme="5" tint="0.39994506668294322"/>
                </patternFill>
              </fill>
            </x14:dxf>
          </x14:cfRule>
          <x14:cfRule type="containsText" priority="34" operator="containsText" text="VRAI" id="{4012DC08-14E4-451E-8129-EACA0D302AB1}">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799476EE-E325-4C8E-86B8-1535D099469D}">
          <x14:formula1>
            <xm:f>Réglages!$E$18:$E$29</xm:f>
          </x14:formula1>
          <xm:sqref>D9:I9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3212D-1BA5-4A08-80C6-70327795B398}">
  <sheetPr codeName="Feuil23">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317</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Part18 -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Yl/jptCZXFjYn74e4LMGCTnsIGcLC9cSaOlAJEWQKZgXzoYNuz1W5UiRIDo/zkmc2gJ4mXdCZK2E7mi5sqzKCA==" saltValue="cdHZ7kGKU7gWalDWZJhWC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62" priority="36">
      <formula>$L$25</formula>
    </cfRule>
  </conditionalFormatting>
  <conditionalFormatting sqref="C141:G149">
    <cfRule type="expression" dxfId="61" priority="31">
      <formula>NOT($L$29)</formula>
    </cfRule>
  </conditionalFormatting>
  <conditionalFormatting sqref="E78">
    <cfRule type="expression" dxfId="60" priority="32">
      <formula>NOT($L$9)</formula>
    </cfRule>
  </conditionalFormatting>
  <conditionalFormatting sqref="E81">
    <cfRule type="expression" dxfId="59" priority="37">
      <formula>NOT($L$12)</formula>
    </cfRule>
  </conditionalFormatting>
  <conditionalFormatting sqref="F33:G36">
    <cfRule type="expression" dxfId="58" priority="22">
      <formula>$L$31</formula>
    </cfRule>
  </conditionalFormatting>
  <conditionalFormatting sqref="F41:G42">
    <cfRule type="expression" dxfId="57" priority="24">
      <formula>($L$31)</formula>
    </cfRule>
  </conditionalFormatting>
  <conditionalFormatting sqref="G37:G39">
    <cfRule type="expression" dxfId="56" priority="20">
      <formula>$L$31</formula>
    </cfRule>
  </conditionalFormatting>
  <conditionalFormatting sqref="H32:H39">
    <cfRule type="expression" dxfId="55" priority="2">
      <formula>NOT($L$7)</formula>
    </cfRule>
  </conditionalFormatting>
  <conditionalFormatting sqref="H33:H39">
    <cfRule type="expression" dxfId="54" priority="1">
      <formula>$L$31</formula>
    </cfRule>
  </conditionalFormatting>
  <conditionalFormatting sqref="H52">
    <cfRule type="expression" dxfId="53" priority="42">
      <formula>NOT($L$7)</formula>
    </cfRule>
  </conditionalFormatting>
  <conditionalFormatting sqref="H56:H58">
    <cfRule type="expression" dxfId="52" priority="45">
      <formula>NOT($L$7)</formula>
    </cfRule>
  </conditionalFormatting>
  <conditionalFormatting sqref="H63 C72:D73">
    <cfRule type="expression" dxfId="51" priority="40">
      <formula>NOT($L$7)</formula>
    </cfRule>
  </conditionalFormatting>
  <conditionalFormatting sqref="H67">
    <cfRule type="expression" dxfId="50" priority="41">
      <formula>NOT($L$7)</formula>
    </cfRule>
  </conditionalFormatting>
  <conditionalFormatting sqref="L1:L10 L12:L13 L15:L27 L48:L50 L52:L154 L166:L1048576">
    <cfRule type="containsText" dxfId="49" priority="38" operator="containsText" text="FAUX">
      <formula>NOT(ISERROR(SEARCH("FAUX",L1)))</formula>
    </cfRule>
    <cfRule type="containsText" dxfId="48" priority="39" operator="containsText" text="VRAI">
      <formula>NOT(ISERROR(SEARCH("VRAI",L1)))</formula>
    </cfRule>
  </conditionalFormatting>
  <conditionalFormatting sqref="L29">
    <cfRule type="containsText" dxfId="47" priority="29" operator="containsText" text="FAUX">
      <formula>NOT(ISERROR(SEARCH("FAUX",L29)))</formula>
    </cfRule>
    <cfRule type="containsText" dxfId="46" priority="30" operator="containsText" text="VRAI">
      <formula>NOT(ISERROR(SEARCH("VRAI",L29)))</formula>
    </cfRule>
  </conditionalFormatting>
  <conditionalFormatting sqref="L31:L46">
    <cfRule type="containsText" dxfId="45" priority="27" operator="containsText" text="FAUX">
      <formula>NOT(ISERROR(SEARCH("FAUX",L31)))</formula>
    </cfRule>
    <cfRule type="containsText" dxfId="44"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1115A70D-A0DF-4767-90ED-637B01E35155}">
      <formula1>($L$7)</formula1>
    </dataValidation>
    <dataValidation type="custom" allowBlank="1" showInputMessage="1" showErrorMessage="1" error="Valeur impossible (suppérieure au taux maximum ou partenaire inéligible)." sqref="E81" xr:uid="{85B684C9-3C0A-4D59-BA68-E5888AAE1729}">
      <formula1>$L$12</formula1>
    </dataValidation>
    <dataValidation type="custom" allowBlank="1" showInputMessage="1" showErrorMessage="1" error="Valeur impossible (suppérieure au taux maximum ou partenaire inéligible)." sqref="E80" xr:uid="{F3C5469C-B625-4027-8D00-1EDD588DAEF4}">
      <formula1>$L$94</formula1>
    </dataValidation>
    <dataValidation type="custom" allowBlank="1" showInputMessage="1" showErrorMessage="1" error="Valeur impossible (suppérieure au taux maximum ou partenaire inéligible)." sqref="E79" xr:uid="{B8CABCDF-952D-451F-9192-8305E1E6FC51}">
      <formula1>$L$93</formula1>
    </dataValidation>
    <dataValidation type="custom" allowBlank="1" showInputMessage="1" showErrorMessage="1" error="Valeur impossible (suppérieure au taux maximum ou partenaire inéligible)." sqref="E78" xr:uid="{7DF31E9F-F6FC-40D6-81A5-3D311C85C829}">
      <formula1>$L$92</formula1>
    </dataValidation>
    <dataValidation type="custom" allowBlank="1" showInputMessage="1" showErrorMessage="1" sqref="L51" xr:uid="{0D474375-2172-4BBF-92DE-57EB72F51294}">
      <formula1>$L$5</formula1>
    </dataValidation>
    <dataValidation type="decimal" allowBlank="1" showInputMessage="1" showErrorMessage="1" sqref="D73" xr:uid="{35FB3E44-38D8-462D-9300-3DB8FFAE309B}">
      <formula1>0</formula1>
      <formula2>D72</formula2>
    </dataValidation>
    <dataValidation type="textLength" operator="equal" allowBlank="1" showInputMessage="1" showErrorMessage="1" sqref="E143:F149" xr:uid="{734643FD-FFD4-4026-B66D-47F59EB875A2}">
      <formula1>14</formula1>
    </dataValidation>
    <dataValidation allowBlank="1" showInputMessage="1" showErrorMessage="1" error="Valeur impossible (suppérieure au taux maximum ou partenaire inéligible)." sqref="D72" xr:uid="{2418AC5E-8FA2-4740-8CEA-684AA5588B47}"/>
    <dataValidation type="list" allowBlank="1" showInputMessage="1" showErrorMessage="1" prompt="- Menu déroulant" sqref="D15:I15" xr:uid="{BC34B913-77D8-4BF2-9D6D-FF98EAA7D647}">
      <formula1>list_civilité</formula1>
    </dataValidation>
    <dataValidation type="textLength" operator="equal" allowBlank="1" showInputMessage="1" showErrorMessage="1" error="Veuillez renseigner un numéro de SIRET valide." sqref="D10:D11" xr:uid="{1D7DB285-BB38-42D3-89B1-B2350246612B}">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43CFFD22-44B9-44D4-825B-4625970616B2}">
            <xm:f>NOT(ISERROR(SEARCH("FAUX",'Part1-Coord'!L41)))</xm:f>
            <x14:dxf>
              <font>
                <b/>
                <i val="0"/>
              </font>
              <fill>
                <patternFill>
                  <bgColor theme="5" tint="0.39994506668294322"/>
                </patternFill>
              </fill>
            </x14:dxf>
          </x14:cfRule>
          <x14:cfRule type="containsText" priority="34" operator="containsText" text="VRAI" id="{7F7A8C24-ED33-4BB5-B7A9-E72DFEAE6732}">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328C3B7C-911B-435D-89A9-0B502ACB834B}">
          <x14:formula1>
            <xm:f>Réglages!$E$18:$E$29</xm:f>
          </x14:formula1>
          <xm:sqref>D9:I9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9693-709B-4824-8ABF-3C65C50F15E0}">
  <sheetPr codeName="Feuil24">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318</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Part19 -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OCKzQL15F/VbhgFeodMdxhgyjxAFufrTVTbdRk7M9RYSoMkiQchwLQ6phU44N/GqJb5mxLT622GLrbeTNvYRTw==" saltValue="Ih0Cv3HlqyYGq0pvHpRPS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41" priority="36">
      <formula>$L$25</formula>
    </cfRule>
  </conditionalFormatting>
  <conditionalFormatting sqref="C141:G149">
    <cfRule type="expression" dxfId="40" priority="31">
      <formula>NOT($L$29)</formula>
    </cfRule>
  </conditionalFormatting>
  <conditionalFormatting sqref="E78">
    <cfRule type="expression" dxfId="39" priority="32">
      <formula>NOT($L$9)</formula>
    </cfRule>
  </conditionalFormatting>
  <conditionalFormatting sqref="E81">
    <cfRule type="expression" dxfId="38" priority="37">
      <formula>NOT($L$12)</formula>
    </cfRule>
  </conditionalFormatting>
  <conditionalFormatting sqref="F33:G36">
    <cfRule type="expression" dxfId="37" priority="22">
      <formula>$L$31</formula>
    </cfRule>
  </conditionalFormatting>
  <conditionalFormatting sqref="F41:G42">
    <cfRule type="expression" dxfId="36" priority="24">
      <formula>($L$31)</formula>
    </cfRule>
  </conditionalFormatting>
  <conditionalFormatting sqref="G37:G39">
    <cfRule type="expression" dxfId="35" priority="20">
      <formula>$L$31</formula>
    </cfRule>
  </conditionalFormatting>
  <conditionalFormatting sqref="H32:H39">
    <cfRule type="expression" dxfId="34" priority="2">
      <formula>NOT($L$7)</formula>
    </cfRule>
  </conditionalFormatting>
  <conditionalFormatting sqref="H33:H39">
    <cfRule type="expression" dxfId="33" priority="1">
      <formula>$L$31</formula>
    </cfRule>
  </conditionalFormatting>
  <conditionalFormatting sqref="H52">
    <cfRule type="expression" dxfId="32" priority="42">
      <formula>NOT($L$7)</formula>
    </cfRule>
  </conditionalFormatting>
  <conditionalFormatting sqref="H56:H58">
    <cfRule type="expression" dxfId="31" priority="45">
      <formula>NOT($L$7)</formula>
    </cfRule>
  </conditionalFormatting>
  <conditionalFormatting sqref="H63 C72:D73">
    <cfRule type="expression" dxfId="30" priority="40">
      <formula>NOT($L$7)</formula>
    </cfRule>
  </conditionalFormatting>
  <conditionalFormatting sqref="H67">
    <cfRule type="expression" dxfId="29" priority="41">
      <formula>NOT($L$7)</formula>
    </cfRule>
  </conditionalFormatting>
  <conditionalFormatting sqref="L1:L10 L12:L13 L15:L27 L48:L50 L52:L154 L166:L1048576">
    <cfRule type="containsText" dxfId="28" priority="38" operator="containsText" text="FAUX">
      <formula>NOT(ISERROR(SEARCH("FAUX",L1)))</formula>
    </cfRule>
    <cfRule type="containsText" dxfId="27" priority="39" operator="containsText" text="VRAI">
      <formula>NOT(ISERROR(SEARCH("VRAI",L1)))</formula>
    </cfRule>
  </conditionalFormatting>
  <conditionalFormatting sqref="L29">
    <cfRule type="containsText" dxfId="26" priority="29" operator="containsText" text="FAUX">
      <formula>NOT(ISERROR(SEARCH("FAUX",L29)))</formula>
    </cfRule>
    <cfRule type="containsText" dxfId="25" priority="30" operator="containsText" text="VRAI">
      <formula>NOT(ISERROR(SEARCH("VRAI",L29)))</formula>
    </cfRule>
  </conditionalFormatting>
  <conditionalFormatting sqref="L31:L46">
    <cfRule type="containsText" dxfId="24" priority="27" operator="containsText" text="FAUX">
      <formula>NOT(ISERROR(SEARCH("FAUX",L31)))</formula>
    </cfRule>
    <cfRule type="containsText" dxfId="23"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376654EA-957A-44C4-9023-63BD975B6EAE}">
      <formula1>($L$7)</formula1>
    </dataValidation>
    <dataValidation type="custom" allowBlank="1" showInputMessage="1" showErrorMessage="1" error="Valeur impossible (suppérieure au taux maximum ou partenaire inéligible)." sqref="E81" xr:uid="{D568240E-9412-4BC9-BE15-6DC1D0752EF2}">
      <formula1>$L$12</formula1>
    </dataValidation>
    <dataValidation type="custom" allowBlank="1" showInputMessage="1" showErrorMessage="1" error="Valeur impossible (suppérieure au taux maximum ou partenaire inéligible)." sqref="E80" xr:uid="{9DF0D949-7642-4DD6-9BFE-80E96936281A}">
      <formula1>$L$94</formula1>
    </dataValidation>
    <dataValidation type="custom" allowBlank="1" showInputMessage="1" showErrorMessage="1" error="Valeur impossible (suppérieure au taux maximum ou partenaire inéligible)." sqref="E79" xr:uid="{24B79C7E-F897-4F6D-9900-2A8599E500DF}">
      <formula1>$L$93</formula1>
    </dataValidation>
    <dataValidation type="custom" allowBlank="1" showInputMessage="1" showErrorMessage="1" error="Valeur impossible (suppérieure au taux maximum ou partenaire inéligible)." sqref="E78" xr:uid="{F40A8B5D-48DE-4CF4-AD2E-9BFE39EDEC3E}">
      <formula1>$L$92</formula1>
    </dataValidation>
    <dataValidation type="custom" allowBlank="1" showInputMessage="1" showErrorMessage="1" sqref="L51" xr:uid="{BD612BC1-74AB-4E82-A730-B649582AAAF5}">
      <formula1>$L$5</formula1>
    </dataValidation>
    <dataValidation type="decimal" allowBlank="1" showInputMessage="1" showErrorMessage="1" sqref="D73" xr:uid="{21F87681-0ABE-4B12-8179-FA58E887A40B}">
      <formula1>0</formula1>
      <formula2>D72</formula2>
    </dataValidation>
    <dataValidation type="textLength" operator="equal" allowBlank="1" showInputMessage="1" showErrorMessage="1" sqref="E143:F149" xr:uid="{6433086D-5DCB-41C3-91B8-05273FC036AB}">
      <formula1>14</formula1>
    </dataValidation>
    <dataValidation allowBlank="1" showInputMessage="1" showErrorMessage="1" error="Valeur impossible (suppérieure au taux maximum ou partenaire inéligible)." sqref="D72" xr:uid="{E9C85EAA-5F70-4C4A-8BD8-AE911F29698D}"/>
    <dataValidation type="list" allowBlank="1" showInputMessage="1" showErrorMessage="1" prompt="- Menu déroulant" sqref="D15:I15" xr:uid="{9BF75D98-500A-459C-9353-A05A37F9BD2B}">
      <formula1>list_civilité</formula1>
    </dataValidation>
    <dataValidation type="textLength" operator="equal" allowBlank="1" showInputMessage="1" showErrorMessage="1" error="Veuillez renseigner un numéro de SIRET valide." sqref="D10:D11" xr:uid="{FC2D546C-B339-4613-998B-C9EA4BC75038}">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DA3AB059-C5A9-4050-A6BB-0FECBC1EED6F}">
            <xm:f>NOT(ISERROR(SEARCH("FAUX",'Part1-Coord'!L41)))</xm:f>
            <x14:dxf>
              <font>
                <b/>
                <i val="0"/>
              </font>
              <fill>
                <patternFill>
                  <bgColor theme="5" tint="0.39994506668294322"/>
                </patternFill>
              </fill>
            </x14:dxf>
          </x14:cfRule>
          <x14:cfRule type="containsText" priority="34" operator="containsText" text="VRAI" id="{6F29D1B5-8E66-4E03-AB4A-4D99D1048376}">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1E33B741-0A53-4C2E-A35C-1EBDAC7E1C80}">
          <x14:formula1>
            <xm:f>Réglages!$E$18:$E$29</xm:f>
          </x14:formula1>
          <xm:sqref>D9:I9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5EF14-52FB-40DC-8822-4D24B86443DB}">
  <sheetPr codeName="Feuil25">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319</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Part20 -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LTXbbQfMvSy+WHppg12Ah67UAWJtDQPT78cXzFrEEd1yUPuOnV1gxC/4ZCLN4/EEvgBurJYIAknycyKmFjdEmA==" saltValue="XjWBlWKQsi10c+NWtJt4oQ=="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20" priority="36">
      <formula>$L$25</formula>
    </cfRule>
  </conditionalFormatting>
  <conditionalFormatting sqref="C141:G149">
    <cfRule type="expression" dxfId="19" priority="31">
      <formula>NOT($L$29)</formula>
    </cfRule>
  </conditionalFormatting>
  <conditionalFormatting sqref="E78">
    <cfRule type="expression" dxfId="18" priority="32">
      <formula>NOT($L$9)</formula>
    </cfRule>
  </conditionalFormatting>
  <conditionalFormatting sqref="E81">
    <cfRule type="expression" dxfId="17" priority="37">
      <formula>NOT($L$12)</formula>
    </cfRule>
  </conditionalFormatting>
  <conditionalFormatting sqref="F33:G36">
    <cfRule type="expression" dxfId="16" priority="22">
      <formula>$L$31</formula>
    </cfRule>
  </conditionalFormatting>
  <conditionalFormatting sqref="F41:G42">
    <cfRule type="expression" dxfId="15" priority="24">
      <formula>($L$31)</formula>
    </cfRule>
  </conditionalFormatting>
  <conditionalFormatting sqref="G37:G39">
    <cfRule type="expression" dxfId="14" priority="20">
      <formula>$L$31</formula>
    </cfRule>
  </conditionalFormatting>
  <conditionalFormatting sqref="H32:H39">
    <cfRule type="expression" dxfId="13" priority="2">
      <formula>NOT($L$7)</formula>
    </cfRule>
  </conditionalFormatting>
  <conditionalFormatting sqref="H33:H39">
    <cfRule type="expression" dxfId="12" priority="1">
      <formula>$L$31</formula>
    </cfRule>
  </conditionalFormatting>
  <conditionalFormatting sqref="H52">
    <cfRule type="expression" dxfId="11" priority="42">
      <formula>NOT($L$7)</formula>
    </cfRule>
  </conditionalFormatting>
  <conditionalFormatting sqref="H56:H58">
    <cfRule type="expression" dxfId="10" priority="45">
      <formula>NOT($L$7)</formula>
    </cfRule>
  </conditionalFormatting>
  <conditionalFormatting sqref="H63 C72:D73">
    <cfRule type="expression" dxfId="9" priority="40">
      <formula>NOT($L$7)</formula>
    </cfRule>
  </conditionalFormatting>
  <conditionalFormatting sqref="H67">
    <cfRule type="expression" dxfId="8" priority="41">
      <formula>NOT($L$7)</formula>
    </cfRule>
  </conditionalFormatting>
  <conditionalFormatting sqref="L1:L10 L12:L13 L15:L27 L48:L50 L52:L154 L166:L1048576">
    <cfRule type="containsText" dxfId="7" priority="38" operator="containsText" text="FAUX">
      <formula>NOT(ISERROR(SEARCH("FAUX",L1)))</formula>
    </cfRule>
    <cfRule type="containsText" dxfId="6" priority="39" operator="containsText" text="VRAI">
      <formula>NOT(ISERROR(SEARCH("VRAI",L1)))</formula>
    </cfRule>
  </conditionalFormatting>
  <conditionalFormatting sqref="L29">
    <cfRule type="containsText" dxfId="5" priority="29" operator="containsText" text="FAUX">
      <formula>NOT(ISERROR(SEARCH("FAUX",L29)))</formula>
    </cfRule>
    <cfRule type="containsText" dxfId="4" priority="30" operator="containsText" text="VRAI">
      <formula>NOT(ISERROR(SEARCH("VRAI",L29)))</formula>
    </cfRule>
  </conditionalFormatting>
  <conditionalFormatting sqref="L31:L46">
    <cfRule type="containsText" dxfId="3" priority="27" operator="containsText" text="FAUX">
      <formula>NOT(ISERROR(SEARCH("FAUX",L31)))</formula>
    </cfRule>
    <cfRule type="containsText" dxfId="2"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FBA474B0-1970-4EA2-84A6-A9C7ECEC0632}">
      <formula1>($L$7)</formula1>
    </dataValidation>
    <dataValidation type="custom" allowBlank="1" showInputMessage="1" showErrorMessage="1" error="Valeur impossible (suppérieure au taux maximum ou partenaire inéligible)." sqref="E81" xr:uid="{6B71E704-A9DC-4B1A-A5A0-B61F2F6C6C7E}">
      <formula1>$L$12</formula1>
    </dataValidation>
    <dataValidation type="custom" allowBlank="1" showInputMessage="1" showErrorMessage="1" error="Valeur impossible (suppérieure au taux maximum ou partenaire inéligible)." sqref="E80" xr:uid="{9D2008E4-DBD8-4262-9AC1-89E823438D9E}">
      <formula1>$L$94</formula1>
    </dataValidation>
    <dataValidation type="custom" allowBlank="1" showInputMessage="1" showErrorMessage="1" error="Valeur impossible (suppérieure au taux maximum ou partenaire inéligible)." sqref="E79" xr:uid="{E6F6701F-46F3-4BF5-88F4-31526CE09A7E}">
      <formula1>$L$93</formula1>
    </dataValidation>
    <dataValidation type="custom" allowBlank="1" showInputMessage="1" showErrorMessage="1" error="Valeur impossible (suppérieure au taux maximum ou partenaire inéligible)." sqref="E78" xr:uid="{161BC688-777D-44E4-BE40-5AAD4275A9D4}">
      <formula1>$L$92</formula1>
    </dataValidation>
    <dataValidation type="custom" allowBlank="1" showInputMessage="1" showErrorMessage="1" sqref="L51" xr:uid="{06498184-634B-47E6-9C41-6AE54EC49566}">
      <formula1>$L$5</formula1>
    </dataValidation>
    <dataValidation type="decimal" allowBlank="1" showInputMessage="1" showErrorMessage="1" sqref="D73" xr:uid="{B101BD13-7786-4DBD-B1E3-671DA7C68947}">
      <formula1>0</formula1>
      <formula2>D72</formula2>
    </dataValidation>
    <dataValidation type="textLength" operator="equal" allowBlank="1" showInputMessage="1" showErrorMessage="1" sqref="E143:F149" xr:uid="{41BF44F9-D019-4115-9A31-F9A45B4639AB}">
      <formula1>14</formula1>
    </dataValidation>
    <dataValidation allowBlank="1" showInputMessage="1" showErrorMessage="1" error="Valeur impossible (suppérieure au taux maximum ou partenaire inéligible)." sqref="D72" xr:uid="{DC088DDC-BD03-4AC0-9CA1-89D416F7EA7E}"/>
    <dataValidation type="list" allowBlank="1" showInputMessage="1" showErrorMessage="1" prompt="- Menu déroulant" sqref="D15:I15" xr:uid="{3817C295-7525-41FF-AAC2-5431084C6276}">
      <formula1>list_civilité</formula1>
    </dataValidation>
    <dataValidation type="textLength" operator="equal" allowBlank="1" showInputMessage="1" showErrorMessage="1" error="Veuillez renseigner un numéro de SIRET valide." sqref="D10:D11" xr:uid="{B1CC51A9-82FA-4E63-8624-FDA565CD0DBA}">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D9FDDF64-CF22-4901-AE38-880271986A2E}">
            <xm:f>NOT(ISERROR(SEARCH("FAUX",'Part1-Coord'!L41)))</xm:f>
            <x14:dxf>
              <font>
                <b/>
                <i val="0"/>
              </font>
              <fill>
                <patternFill>
                  <bgColor theme="5" tint="0.39994506668294322"/>
                </patternFill>
              </fill>
            </x14:dxf>
          </x14:cfRule>
          <x14:cfRule type="containsText" priority="34" operator="containsText" text="VRAI" id="{F448CA70-0FB2-4482-B47D-0CA0BC8AB42D}">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9BFDD0FF-122E-401E-B829-A9721086DC8D}">
          <x14:formula1>
            <xm:f>Réglages!$E$18:$E$29</xm:f>
          </x14:formula1>
          <xm:sqref>D9:I9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G500"/>
  <sheetViews>
    <sheetView zoomScale="60" zoomScaleNormal="60" workbookViewId="0">
      <selection activeCell="B167" sqref="B167:E172"/>
    </sheetView>
  </sheetViews>
  <sheetFormatPr baseColWidth="10" defaultColWidth="0" defaultRowHeight="0" customHeight="1" zeroHeight="1" x14ac:dyDescent="0.35"/>
  <cols>
    <col min="1" max="1" width="2.54296875" style="7" customWidth="1"/>
    <col min="2" max="2" width="18" style="7" customWidth="1"/>
    <col min="3" max="3" width="11.7265625" style="7" customWidth="1"/>
    <col min="4" max="4" width="23.1796875" style="7" customWidth="1"/>
    <col min="5" max="11" width="13.54296875" style="7" customWidth="1"/>
    <col min="12" max="12" width="3.7265625" style="213" customWidth="1"/>
    <col min="13" max="13" width="17.7265625" hidden="1" customWidth="1"/>
    <col min="14" max="15" width="22.7265625" hidden="1" customWidth="1"/>
    <col min="16" max="25" width="10.7265625" hidden="1" customWidth="1"/>
    <col min="26" max="35" width="10.453125" hidden="1" customWidth="1"/>
    <col min="36" max="41" width="10.26953125" hidden="1" customWidth="1"/>
    <col min="42" max="52" width="15.26953125" hidden="1" customWidth="1"/>
    <col min="53" max="53" width="25.26953125" hidden="1" customWidth="1"/>
    <col min="54" max="59" width="0" hidden="1" customWidth="1"/>
    <col min="60" max="16384" width="15.26953125" hidden="1"/>
  </cols>
  <sheetData>
    <row r="1" spans="1:14" ht="15.75" customHeight="1" thickTop="1" thickBot="1" x14ac:dyDescent="0.4">
      <c r="A1" s="431"/>
      <c r="B1" s="431"/>
      <c r="C1" s="431"/>
      <c r="D1" s="716" t="str">
        <f>Réglages!M2</f>
        <v>PPR "Antibioresistance, Comprendre, Innover, Agir"</v>
      </c>
      <c r="E1" s="717"/>
      <c r="F1" s="718"/>
      <c r="G1" s="722"/>
      <c r="H1" s="723"/>
      <c r="I1" s="724"/>
      <c r="J1" s="724"/>
      <c r="K1" s="723"/>
      <c r="L1" s="405"/>
      <c r="M1" s="97"/>
      <c r="N1" s="91"/>
    </row>
    <row r="2" spans="1:14" ht="15.75" customHeight="1" thickTop="1" thickBot="1" x14ac:dyDescent="0.4">
      <c r="A2" s="431"/>
      <c r="B2" s="431"/>
      <c r="C2" s="431"/>
      <c r="D2" s="719"/>
      <c r="E2" s="720"/>
      <c r="F2" s="721"/>
      <c r="G2" s="700" t="s">
        <v>15</v>
      </c>
      <c r="H2" s="701"/>
      <c r="I2" s="702"/>
      <c r="J2" s="702"/>
      <c r="K2" s="701"/>
      <c r="L2" s="406"/>
      <c r="M2" s="98"/>
      <c r="N2" s="91"/>
    </row>
    <row r="3" spans="1:14" ht="15.75" customHeight="1" thickTop="1" thickBot="1" x14ac:dyDescent="0.4">
      <c r="A3" s="431"/>
      <c r="B3" s="431"/>
      <c r="C3" s="431"/>
      <c r="D3" s="731" t="s">
        <v>349</v>
      </c>
      <c r="E3" s="732"/>
      <c r="F3" s="733"/>
      <c r="G3" s="700" t="s">
        <v>0</v>
      </c>
      <c r="H3" s="701"/>
      <c r="I3" s="702" t="str">
        <f>IF(D9&lt;&gt;"",D9," ")</f>
        <v xml:space="preserve"> </v>
      </c>
      <c r="J3" s="702"/>
      <c r="K3" s="701"/>
      <c r="L3" s="406"/>
      <c r="M3" s="98"/>
      <c r="N3" s="91"/>
    </row>
    <row r="4" spans="1:14" ht="15.75" customHeight="1" thickTop="1" thickBot="1" x14ac:dyDescent="0.4">
      <c r="A4" s="431"/>
      <c r="B4" s="431"/>
      <c r="C4" s="431"/>
      <c r="D4" s="731"/>
      <c r="E4" s="732"/>
      <c r="F4" s="733"/>
      <c r="G4" s="704" t="s">
        <v>16</v>
      </c>
      <c r="H4" s="705"/>
      <c r="I4" s="706">
        <f ca="1">COUNTA(B62:B81)-COUNTIF(B62:B81,"")</f>
        <v>0</v>
      </c>
      <c r="J4" s="706"/>
      <c r="K4" s="701"/>
      <c r="L4" s="406"/>
      <c r="M4" s="98"/>
      <c r="N4" s="91"/>
    </row>
    <row r="5" spans="1:14" ht="15.75" customHeight="1" thickTop="1" thickBot="1" x14ac:dyDescent="0.4">
      <c r="A5" s="432"/>
      <c r="B5" s="432"/>
      <c r="C5" s="432"/>
      <c r="D5" s="731"/>
      <c r="E5" s="732"/>
      <c r="F5" s="733"/>
      <c r="G5" s="707">
        <f>Réglages!M5</f>
        <v>2025</v>
      </c>
      <c r="H5" s="708"/>
      <c r="I5" s="708"/>
      <c r="J5" s="708"/>
      <c r="K5" s="708"/>
      <c r="L5" s="407"/>
      <c r="M5" s="91"/>
      <c r="N5" s="91"/>
    </row>
    <row r="6" spans="1:14" ht="15.75" customHeight="1" thickTop="1" thickBot="1" x14ac:dyDescent="0.4">
      <c r="A6" s="410"/>
      <c r="B6" s="410"/>
      <c r="C6" s="411"/>
      <c r="D6" s="411"/>
      <c r="E6" s="412"/>
      <c r="F6" s="413"/>
      <c r="G6" s="413"/>
      <c r="H6" s="413"/>
      <c r="I6" s="414"/>
      <c r="J6" s="414"/>
      <c r="K6" s="414"/>
      <c r="L6" s="407"/>
      <c r="M6" s="91"/>
      <c r="N6" s="91"/>
    </row>
    <row r="7" spans="1:14" ht="35.25" customHeight="1" thickTop="1" thickBot="1" x14ac:dyDescent="0.4">
      <c r="B7" s="703" t="s">
        <v>17</v>
      </c>
      <c r="C7" s="703"/>
      <c r="D7" s="703"/>
      <c r="E7" s="703"/>
      <c r="F7" s="703"/>
      <c r="G7" s="703"/>
      <c r="H7" s="703"/>
      <c r="I7" s="703"/>
      <c r="J7" s="703"/>
      <c r="K7" s="703"/>
      <c r="L7" s="407"/>
      <c r="M7" s="91"/>
      <c r="N7" s="91"/>
    </row>
    <row r="8" spans="1:14" ht="35.25" customHeight="1" thickTop="1" thickBot="1" x14ac:dyDescent="0.4">
      <c r="B8" s="725" t="s">
        <v>65</v>
      </c>
      <c r="C8" s="726"/>
      <c r="D8" s="727"/>
      <c r="E8" s="727"/>
      <c r="F8" s="727"/>
      <c r="G8" s="727"/>
      <c r="H8" s="727"/>
      <c r="I8" s="727"/>
      <c r="J8" s="727"/>
      <c r="K8" s="728"/>
      <c r="L8" s="404"/>
      <c r="M8" s="91"/>
      <c r="N8" s="91"/>
    </row>
    <row r="9" spans="1:14" ht="15.75" customHeight="1" thickTop="1" thickBot="1" x14ac:dyDescent="0.4">
      <c r="A9" s="246"/>
      <c r="B9" s="709" t="s">
        <v>62</v>
      </c>
      <c r="C9" s="710"/>
      <c r="D9" s="713"/>
      <c r="E9" s="714"/>
      <c r="F9" s="714"/>
      <c r="G9" s="714"/>
      <c r="H9" s="714"/>
      <c r="I9" s="714"/>
      <c r="J9" s="714"/>
      <c r="K9" s="715"/>
      <c r="L9" s="407"/>
      <c r="M9" s="91"/>
      <c r="N9" s="91"/>
    </row>
    <row r="10" spans="1:14" ht="30.75" customHeight="1" thickTop="1" thickBot="1" x14ac:dyDescent="0.4">
      <c r="A10" s="246"/>
      <c r="B10" s="416" t="s">
        <v>61</v>
      </c>
      <c r="C10" s="415" t="s">
        <v>18</v>
      </c>
      <c r="D10" s="713"/>
      <c r="E10" s="714"/>
      <c r="F10" s="714"/>
      <c r="G10" s="714"/>
      <c r="H10" s="714"/>
      <c r="I10" s="714"/>
      <c r="J10" s="714"/>
      <c r="K10" s="715"/>
      <c r="L10" s="407"/>
      <c r="M10" s="91"/>
      <c r="N10" s="91"/>
    </row>
    <row r="11" spans="1:14" ht="31.4" customHeight="1" thickTop="1" thickBot="1" x14ac:dyDescent="0.4">
      <c r="A11" s="247"/>
      <c r="B11" s="416" t="s">
        <v>61</v>
      </c>
      <c r="C11" s="415" t="s">
        <v>19</v>
      </c>
      <c r="D11" s="713"/>
      <c r="E11" s="714"/>
      <c r="F11" s="714"/>
      <c r="G11" s="714"/>
      <c r="H11" s="714"/>
      <c r="I11" s="714"/>
      <c r="J11" s="714"/>
      <c r="K11" s="715"/>
      <c r="L11" s="408"/>
      <c r="M11" s="99"/>
      <c r="N11" s="91"/>
    </row>
    <row r="12" spans="1:14" ht="15.75" customHeight="1" thickTop="1" thickBot="1" x14ac:dyDescent="0.4">
      <c r="A12" s="417"/>
      <c r="B12" s="711" t="s">
        <v>60</v>
      </c>
      <c r="C12" s="712"/>
      <c r="D12" s="713"/>
      <c r="E12" s="714"/>
      <c r="F12" s="714"/>
      <c r="G12" s="714"/>
      <c r="H12" s="714"/>
      <c r="I12" s="714"/>
      <c r="J12" s="714"/>
      <c r="K12" s="715"/>
      <c r="L12" s="418"/>
      <c r="M12" s="98"/>
      <c r="N12" s="91"/>
    </row>
    <row r="13" spans="1:14" ht="15.4" customHeight="1" thickTop="1" x14ac:dyDescent="0.35">
      <c r="A13" s="419"/>
      <c r="B13" s="604"/>
      <c r="C13" s="604"/>
      <c r="D13" s="604"/>
      <c r="E13" s="604"/>
      <c r="F13" s="604"/>
      <c r="G13" s="604"/>
      <c r="H13" s="604"/>
      <c r="I13" s="604"/>
      <c r="J13" s="604"/>
      <c r="K13" s="604"/>
      <c r="L13" s="420"/>
      <c r="M13" s="98"/>
      <c r="N13" s="91"/>
    </row>
    <row r="14" spans="1:14" ht="18.399999999999999" customHeight="1" x14ac:dyDescent="0.35">
      <c r="B14" s="586" t="s">
        <v>86</v>
      </c>
      <c r="C14" s="586"/>
      <c r="D14" s="586"/>
      <c r="E14" s="586"/>
      <c r="F14" s="586"/>
      <c r="G14" s="586"/>
      <c r="H14" s="586"/>
      <c r="I14" s="586"/>
      <c r="J14" s="586"/>
      <c r="K14" s="586"/>
      <c r="L14" s="420"/>
      <c r="M14" s="98"/>
      <c r="N14" s="91"/>
    </row>
    <row r="15" spans="1:14" ht="9.4" customHeight="1" thickBot="1" x14ac:dyDescent="0.4">
      <c r="A15" s="414"/>
      <c r="B15" s="414"/>
      <c r="C15" s="414"/>
      <c r="D15" s="414"/>
      <c r="E15" s="414"/>
      <c r="F15" s="605"/>
      <c r="G15" s="605"/>
      <c r="H15" s="605"/>
      <c r="I15" s="605"/>
      <c r="J15" s="605"/>
      <c r="K15" s="605"/>
      <c r="L15" s="420"/>
      <c r="M15" s="98"/>
      <c r="N15" s="91"/>
    </row>
    <row r="16" spans="1:14" s="31" customFormat="1" ht="15.75" customHeight="1" thickTop="1" thickBot="1" x14ac:dyDescent="0.35">
      <c r="A16" s="421"/>
      <c r="B16" s="709" t="s">
        <v>1</v>
      </c>
      <c r="C16" s="710"/>
      <c r="D16" s="753"/>
      <c r="E16" s="754"/>
      <c r="F16" s="754"/>
      <c r="G16" s="754"/>
      <c r="H16" s="754"/>
      <c r="I16" s="754"/>
      <c r="J16" s="754"/>
      <c r="K16" s="755"/>
      <c r="L16" s="422"/>
      <c r="M16" s="100"/>
      <c r="N16" s="91"/>
    </row>
    <row r="17" spans="1:15" s="31" customFormat="1" ht="15.75" customHeight="1" thickTop="1" thickBot="1" x14ac:dyDescent="0.35">
      <c r="A17" s="248"/>
      <c r="B17" s="709" t="s">
        <v>2</v>
      </c>
      <c r="C17" s="710"/>
      <c r="D17" s="753"/>
      <c r="E17" s="754"/>
      <c r="F17" s="754"/>
      <c r="G17" s="754"/>
      <c r="H17" s="754"/>
      <c r="I17" s="754"/>
      <c r="J17" s="754"/>
      <c r="K17" s="755"/>
      <c r="L17" s="211"/>
      <c r="M17" s="100"/>
      <c r="N17" s="91"/>
    </row>
    <row r="18" spans="1:15" s="31" customFormat="1" ht="15.75" customHeight="1" thickTop="1" thickBot="1" x14ac:dyDescent="0.35">
      <c r="A18" s="248"/>
      <c r="B18" s="709" t="s">
        <v>4</v>
      </c>
      <c r="C18" s="710"/>
      <c r="D18" s="753"/>
      <c r="E18" s="754"/>
      <c r="F18" s="754"/>
      <c r="G18" s="754"/>
      <c r="H18" s="754"/>
      <c r="I18" s="754"/>
      <c r="J18" s="754"/>
      <c r="K18" s="755"/>
      <c r="L18" s="211"/>
      <c r="M18" s="100"/>
      <c r="N18" s="91"/>
    </row>
    <row r="19" spans="1:15" s="31" customFormat="1" ht="15.75" customHeight="1" thickTop="1" thickBot="1" x14ac:dyDescent="0.35">
      <c r="A19" s="248"/>
      <c r="B19" s="709" t="s">
        <v>3</v>
      </c>
      <c r="C19" s="710"/>
      <c r="D19" s="753"/>
      <c r="E19" s="754"/>
      <c r="F19" s="754"/>
      <c r="G19" s="754"/>
      <c r="H19" s="754"/>
      <c r="I19" s="754"/>
      <c r="J19" s="754"/>
      <c r="K19" s="755"/>
      <c r="L19" s="211"/>
      <c r="M19" s="100"/>
      <c r="N19" s="91"/>
    </row>
    <row r="20" spans="1:15" ht="20.65" customHeight="1" thickTop="1" thickBot="1" x14ac:dyDescent="0.4">
      <c r="A20" s="245"/>
      <c r="B20" s="6"/>
      <c r="C20" s="6"/>
      <c r="D20" s="756" t="s">
        <v>20</v>
      </c>
      <c r="E20" s="757"/>
      <c r="F20" s="757"/>
      <c r="G20" s="757"/>
      <c r="H20" s="757"/>
      <c r="I20" s="757"/>
      <c r="J20" s="757"/>
      <c r="K20" s="758"/>
      <c r="L20" s="6"/>
      <c r="M20" s="98"/>
      <c r="N20" s="91"/>
    </row>
    <row r="21" spans="1:15" s="31" customFormat="1" ht="15.4" customHeight="1" thickTop="1" thickBot="1" x14ac:dyDescent="0.35">
      <c r="A21" s="249"/>
      <c r="B21" s="737" t="s">
        <v>81</v>
      </c>
      <c r="C21" s="738"/>
      <c r="D21" s="753"/>
      <c r="E21" s="754"/>
      <c r="F21" s="754"/>
      <c r="G21" s="754"/>
      <c r="H21" s="754"/>
      <c r="I21" s="754"/>
      <c r="J21" s="754"/>
      <c r="K21" s="755"/>
      <c r="L21" s="211"/>
      <c r="M21" s="101"/>
      <c r="N21" s="101"/>
      <c r="O21" s="95"/>
    </row>
    <row r="22" spans="1:15" s="31" customFormat="1" ht="15.75" customHeight="1" thickTop="1" thickBot="1" x14ac:dyDescent="0.35">
      <c r="A22" s="249"/>
      <c r="B22" s="737" t="s">
        <v>21</v>
      </c>
      <c r="C22" s="738"/>
      <c r="D22" s="753"/>
      <c r="E22" s="754"/>
      <c r="F22" s="754"/>
      <c r="G22" s="754"/>
      <c r="H22" s="754"/>
      <c r="I22" s="754"/>
      <c r="J22" s="754"/>
      <c r="K22" s="755"/>
      <c r="L22" s="211"/>
      <c r="M22" s="101"/>
      <c r="N22" s="101"/>
      <c r="O22" s="95"/>
    </row>
    <row r="23" spans="1:15" s="31" customFormat="1" ht="15" customHeight="1" thickTop="1" thickBot="1" x14ac:dyDescent="0.35">
      <c r="A23" s="249"/>
      <c r="B23" s="737" t="s">
        <v>82</v>
      </c>
      <c r="C23" s="738"/>
      <c r="D23" s="753"/>
      <c r="E23" s="754"/>
      <c r="F23" s="754"/>
      <c r="G23" s="754"/>
      <c r="H23" s="754"/>
      <c r="I23" s="754"/>
      <c r="J23" s="754"/>
      <c r="K23" s="755"/>
      <c r="L23" s="211"/>
      <c r="M23" s="100"/>
      <c r="N23" s="91"/>
    </row>
    <row r="24" spans="1:15" s="31" customFormat="1" ht="15.75" customHeight="1" thickTop="1" thickBot="1" x14ac:dyDescent="0.35">
      <c r="A24" s="249"/>
      <c r="B24" s="737" t="s">
        <v>22</v>
      </c>
      <c r="C24" s="738"/>
      <c r="D24" s="753"/>
      <c r="E24" s="754"/>
      <c r="F24" s="754"/>
      <c r="G24" s="754"/>
      <c r="H24" s="754"/>
      <c r="I24" s="754"/>
      <c r="J24" s="754"/>
      <c r="K24" s="755"/>
      <c r="L24" s="211"/>
      <c r="M24" s="100"/>
      <c r="N24" s="91"/>
    </row>
    <row r="25" spans="1:15" s="31" customFormat="1" ht="15.75" customHeight="1" thickTop="1" thickBot="1" x14ac:dyDescent="0.35">
      <c r="A25" s="249"/>
      <c r="B25" s="737" t="s">
        <v>23</v>
      </c>
      <c r="C25" s="738"/>
      <c r="D25" s="753"/>
      <c r="E25" s="754"/>
      <c r="F25" s="754"/>
      <c r="G25" s="754"/>
      <c r="H25" s="754"/>
      <c r="I25" s="754"/>
      <c r="J25" s="754"/>
      <c r="K25" s="755"/>
      <c r="L25" s="211"/>
      <c r="M25" s="100"/>
      <c r="N25" s="91"/>
    </row>
    <row r="26" spans="1:15" s="31" customFormat="1" ht="15.75" customHeight="1" thickTop="1" thickBot="1" x14ac:dyDescent="0.35">
      <c r="A26" s="249"/>
      <c r="B26" s="737" t="s">
        <v>166</v>
      </c>
      <c r="C26" s="738"/>
      <c r="D26" s="753"/>
      <c r="E26" s="754"/>
      <c r="F26" s="754"/>
      <c r="G26" s="754"/>
      <c r="H26" s="754"/>
      <c r="I26" s="754"/>
      <c r="J26" s="754"/>
      <c r="K26" s="755"/>
      <c r="L26" s="211"/>
      <c r="M26" s="100"/>
      <c r="N26" s="91"/>
    </row>
    <row r="27" spans="1:15" s="31" customFormat="1" ht="15.75" customHeight="1" thickTop="1" thickBot="1" x14ac:dyDescent="0.35">
      <c r="A27" s="249"/>
      <c r="B27" s="737" t="s">
        <v>24</v>
      </c>
      <c r="C27" s="738"/>
      <c r="D27" s="753"/>
      <c r="E27" s="754"/>
      <c r="F27" s="754"/>
      <c r="G27" s="754"/>
      <c r="H27" s="754"/>
      <c r="I27" s="754"/>
      <c r="J27" s="754"/>
      <c r="K27" s="755"/>
      <c r="L27" s="211"/>
      <c r="M27" s="100"/>
      <c r="N27" s="91"/>
    </row>
    <row r="28" spans="1:15" ht="15.4" customHeight="1" thickTop="1" x14ac:dyDescent="0.35">
      <c r="A28" s="419"/>
      <c r="B28" s="604"/>
      <c r="C28" s="604"/>
      <c r="D28" s="604"/>
      <c r="E28" s="604"/>
      <c r="F28" s="604"/>
      <c r="G28" s="604"/>
      <c r="H28" s="604"/>
      <c r="I28" s="604"/>
      <c r="J28" s="604"/>
      <c r="K28" s="604"/>
      <c r="L28" s="420"/>
      <c r="M28" s="98"/>
      <c r="N28" s="91"/>
    </row>
    <row r="29" spans="1:15" ht="18.399999999999999" customHeight="1" x14ac:dyDescent="0.35">
      <c r="B29" s="586" t="s">
        <v>75</v>
      </c>
      <c r="C29" s="586"/>
      <c r="D29" s="586"/>
      <c r="E29" s="586"/>
      <c r="F29" s="586"/>
      <c r="G29" s="586"/>
      <c r="H29" s="586"/>
      <c r="I29" s="586"/>
      <c r="J29" s="586"/>
      <c r="K29" s="586"/>
      <c r="L29" s="420"/>
      <c r="M29" s="98"/>
      <c r="N29" s="91"/>
    </row>
    <row r="30" spans="1:15" ht="9.4" customHeight="1" thickBot="1" x14ac:dyDescent="0.4">
      <c r="A30" s="414"/>
      <c r="B30" s="414"/>
      <c r="C30" s="414"/>
      <c r="D30" s="414"/>
      <c r="E30" s="414"/>
      <c r="F30" s="605"/>
      <c r="G30" s="605"/>
      <c r="H30" s="605" t="str">
        <f>" "</f>
        <v xml:space="preserve"> </v>
      </c>
      <c r="I30" s="605"/>
      <c r="J30" s="605"/>
      <c r="K30" s="605"/>
      <c r="L30" s="420"/>
      <c r="M30" s="98"/>
      <c r="N30" s="91"/>
    </row>
    <row r="31" spans="1:15" s="31" customFormat="1" ht="21" customHeight="1" thickTop="1" thickBot="1" x14ac:dyDescent="0.35">
      <c r="A31" s="192"/>
      <c r="B31" s="737" t="s">
        <v>38</v>
      </c>
      <c r="C31" s="738"/>
      <c r="D31" s="759"/>
      <c r="E31" s="760"/>
      <c r="F31" s="760"/>
      <c r="G31" s="760"/>
      <c r="H31" s="760"/>
      <c r="I31" s="760"/>
      <c r="J31" s="760"/>
      <c r="K31" s="761"/>
      <c r="L31" s="409"/>
      <c r="M31" s="102"/>
      <c r="N31" s="102"/>
    </row>
    <row r="32" spans="1:15" s="31" customFormat="1" ht="15" customHeight="1" thickTop="1" thickBot="1" x14ac:dyDescent="0.35">
      <c r="A32" s="192"/>
      <c r="B32" s="737" t="s">
        <v>40</v>
      </c>
      <c r="C32" s="738"/>
      <c r="D32" s="783"/>
      <c r="E32" s="784"/>
      <c r="F32" s="784"/>
      <c r="G32" s="784"/>
      <c r="H32" s="784"/>
      <c r="I32" s="784"/>
      <c r="J32" s="784"/>
      <c r="K32" s="785"/>
      <c r="L32" s="409"/>
      <c r="M32" s="102"/>
      <c r="N32" s="102"/>
    </row>
    <row r="33" spans="1:24" s="31" customFormat="1" ht="15" customHeight="1" thickTop="1" thickBot="1" x14ac:dyDescent="0.35">
      <c r="A33" s="192"/>
      <c r="B33" s="709" t="s">
        <v>29</v>
      </c>
      <c r="C33" s="710"/>
      <c r="D33" s="783"/>
      <c r="E33" s="784"/>
      <c r="F33" s="784"/>
      <c r="G33" s="784"/>
      <c r="H33" s="784"/>
      <c r="I33" s="784"/>
      <c r="J33" s="784"/>
      <c r="K33" s="785"/>
      <c r="L33" s="409"/>
      <c r="M33" s="102"/>
    </row>
    <row r="34" spans="1:24" s="31" customFormat="1" ht="15" customHeight="1" thickTop="1" thickBot="1" x14ac:dyDescent="0.35">
      <c r="A34" s="250"/>
      <c r="B34" s="775" t="s">
        <v>41</v>
      </c>
      <c r="C34" s="776"/>
      <c r="D34" s="780"/>
      <c r="E34" s="781"/>
      <c r="F34" s="781"/>
      <c r="G34" s="781"/>
      <c r="H34" s="781"/>
      <c r="I34" s="781"/>
      <c r="J34" s="781"/>
      <c r="K34" s="782"/>
      <c r="L34" s="212"/>
      <c r="N34" s="102"/>
      <c r="O34" s="102"/>
      <c r="P34" s="102"/>
      <c r="Q34" s="102"/>
    </row>
    <row r="35" spans="1:24" ht="16.5" customHeight="1" thickTop="1" x14ac:dyDescent="0.35">
      <c r="A35" s="414"/>
      <c r="B35" s="427"/>
      <c r="C35" s="414"/>
      <c r="D35" s="414"/>
      <c r="E35" s="414"/>
      <c r="F35" s="414"/>
      <c r="G35" s="414"/>
      <c r="H35" s="424"/>
      <c r="I35" s="425"/>
      <c r="J35" s="425"/>
      <c r="K35" s="425"/>
      <c r="L35" s="420"/>
      <c r="M35" s="98"/>
      <c r="N35" s="91"/>
      <c r="V35" s="31"/>
      <c r="W35" s="31"/>
      <c r="X35" s="31"/>
    </row>
    <row r="36" spans="1:24" s="31" customFormat="1" ht="18.399999999999999" customHeight="1" x14ac:dyDescent="0.3">
      <c r="A36" s="426"/>
      <c r="B36" s="586" t="s">
        <v>76</v>
      </c>
      <c r="C36" s="586"/>
      <c r="D36" s="586"/>
      <c r="E36" s="586"/>
      <c r="F36" s="586"/>
      <c r="G36" s="586"/>
      <c r="H36" s="586"/>
      <c r="I36" s="586"/>
      <c r="J36" s="586"/>
      <c r="K36" s="586"/>
      <c r="L36" s="212"/>
      <c r="N36" s="102"/>
      <c r="O36" s="102"/>
      <c r="P36" s="102"/>
      <c r="Q36" s="102"/>
    </row>
    <row r="37" spans="1:24" ht="9.4" customHeight="1" thickBot="1" x14ac:dyDescent="0.4">
      <c r="A37" s="414"/>
      <c r="B37" s="414"/>
      <c r="C37" s="414"/>
      <c r="D37" s="414"/>
      <c r="E37" s="414"/>
      <c r="F37" s="605"/>
      <c r="G37" s="605"/>
      <c r="H37" s="605"/>
      <c r="I37" s="605"/>
      <c r="J37" s="605"/>
      <c r="K37" s="605"/>
      <c r="L37" s="420"/>
      <c r="M37" s="98"/>
      <c r="N37" s="91"/>
    </row>
    <row r="38" spans="1:24" s="31" customFormat="1" ht="15" customHeight="1" thickTop="1" thickBot="1" x14ac:dyDescent="0.35">
      <c r="A38" s="192"/>
      <c r="B38" s="773" t="s">
        <v>33</v>
      </c>
      <c r="C38" s="774"/>
      <c r="D38" s="768"/>
      <c r="E38" s="769"/>
      <c r="F38" s="769"/>
      <c r="G38" s="769"/>
      <c r="H38" s="769"/>
      <c r="I38" s="769"/>
      <c r="J38" s="769"/>
      <c r="K38" s="770"/>
      <c r="L38" s="423"/>
      <c r="M38" s="103"/>
      <c r="N38" s="102"/>
      <c r="O38" s="102"/>
      <c r="P38" s="102"/>
      <c r="Q38" s="102"/>
    </row>
    <row r="39" spans="1:24" s="31" customFormat="1" ht="15" customHeight="1" thickTop="1" thickBot="1" x14ac:dyDescent="0.35">
      <c r="A39" s="192"/>
      <c r="B39" s="737" t="s">
        <v>1</v>
      </c>
      <c r="C39" s="738"/>
      <c r="D39" s="759"/>
      <c r="E39" s="760"/>
      <c r="F39" s="760"/>
      <c r="G39" s="760"/>
      <c r="H39" s="760"/>
      <c r="I39" s="760"/>
      <c r="J39" s="760"/>
      <c r="K39" s="761"/>
      <c r="L39" s="409"/>
      <c r="N39" s="102"/>
      <c r="O39" s="102"/>
      <c r="P39" s="102"/>
      <c r="Q39" s="102"/>
    </row>
    <row r="40" spans="1:24" s="31" customFormat="1" ht="15" customHeight="1" thickTop="1" thickBot="1" x14ac:dyDescent="0.35">
      <c r="A40" s="192"/>
      <c r="B40" s="737" t="s">
        <v>2</v>
      </c>
      <c r="C40" s="738"/>
      <c r="D40" s="759"/>
      <c r="E40" s="760"/>
      <c r="F40" s="760"/>
      <c r="G40" s="760"/>
      <c r="H40" s="760"/>
      <c r="I40" s="760"/>
      <c r="J40" s="760"/>
      <c r="K40" s="761"/>
      <c r="L40" s="409"/>
      <c r="N40" s="102"/>
      <c r="O40" s="102"/>
      <c r="P40" s="102"/>
      <c r="Q40" s="102"/>
    </row>
    <row r="41" spans="1:24" s="31" customFormat="1" ht="15" customHeight="1" thickTop="1" thickBot="1" x14ac:dyDescent="0.35">
      <c r="A41" s="192"/>
      <c r="B41" s="737" t="s">
        <v>28</v>
      </c>
      <c r="C41" s="738"/>
      <c r="D41" s="759"/>
      <c r="E41" s="760"/>
      <c r="F41" s="760"/>
      <c r="G41" s="760"/>
      <c r="H41" s="760"/>
      <c r="I41" s="760"/>
      <c r="J41" s="760"/>
      <c r="K41" s="761"/>
      <c r="L41" s="409"/>
      <c r="N41" s="102"/>
      <c r="O41" s="102"/>
      <c r="P41" s="102"/>
      <c r="Q41" s="102"/>
      <c r="V41" s="158"/>
      <c r="W41" s="100"/>
      <c r="X41" s="100"/>
    </row>
    <row r="42" spans="1:24" s="31" customFormat="1" ht="15" customHeight="1" thickTop="1" thickBot="1" x14ac:dyDescent="0.35">
      <c r="A42" s="192"/>
      <c r="B42" s="737" t="s">
        <v>4</v>
      </c>
      <c r="C42" s="738"/>
      <c r="D42" s="759"/>
      <c r="E42" s="760"/>
      <c r="F42" s="760"/>
      <c r="G42" s="760"/>
      <c r="H42" s="760"/>
      <c r="I42" s="760"/>
      <c r="J42" s="760"/>
      <c r="K42" s="761"/>
      <c r="L42" s="409"/>
      <c r="M42" s="96"/>
      <c r="N42" s="102"/>
      <c r="O42" s="102"/>
      <c r="P42" s="102"/>
      <c r="Q42" s="102"/>
      <c r="V42" s="158"/>
      <c r="W42" s="100"/>
      <c r="X42" s="100"/>
    </row>
    <row r="43" spans="1:24" s="31" customFormat="1" ht="15" customHeight="1" thickTop="1" thickBot="1" x14ac:dyDescent="0.35">
      <c r="A43" s="192"/>
      <c r="B43" s="737" t="s">
        <v>3</v>
      </c>
      <c r="C43" s="738"/>
      <c r="D43" s="780"/>
      <c r="E43" s="781"/>
      <c r="F43" s="781"/>
      <c r="G43" s="781"/>
      <c r="H43" s="781"/>
      <c r="I43" s="781"/>
      <c r="J43" s="781"/>
      <c r="K43" s="782"/>
      <c r="L43" s="409"/>
      <c r="M43" s="98"/>
      <c r="N43" s="102"/>
      <c r="O43" s="102"/>
      <c r="P43" s="102"/>
      <c r="Q43" s="102"/>
      <c r="V43" s="57"/>
      <c r="W43" s="57"/>
      <c r="X43" s="57"/>
    </row>
    <row r="44" spans="1:24" ht="15.4" customHeight="1" thickTop="1" x14ac:dyDescent="0.35">
      <c r="A44" s="419"/>
      <c r="B44" s="604"/>
      <c r="C44" s="604"/>
      <c r="D44" s="604"/>
      <c r="E44" s="604"/>
      <c r="F44" s="604"/>
      <c r="G44" s="604"/>
      <c r="H44" s="604"/>
      <c r="I44" s="604"/>
      <c r="J44" s="604"/>
      <c r="K44" s="604"/>
      <c r="L44" s="420"/>
      <c r="M44" s="98"/>
      <c r="N44" s="91"/>
    </row>
    <row r="45" spans="1:24" ht="18.399999999999999" customHeight="1" x14ac:dyDescent="0.35">
      <c r="B45" s="586" t="s">
        <v>10</v>
      </c>
      <c r="C45" s="586"/>
      <c r="D45" s="586"/>
      <c r="E45" s="586"/>
      <c r="F45" s="586"/>
      <c r="G45" s="586"/>
      <c r="H45" s="586"/>
      <c r="I45" s="586"/>
      <c r="J45" s="586"/>
      <c r="K45" s="586"/>
      <c r="L45" s="420"/>
      <c r="M45" s="98"/>
      <c r="N45" s="91"/>
    </row>
    <row r="46" spans="1:24" ht="9.4" customHeight="1" thickBot="1" x14ac:dyDescent="0.4">
      <c r="A46" s="414"/>
      <c r="B46" s="414"/>
      <c r="C46" s="414"/>
      <c r="D46" s="414"/>
      <c r="E46" s="414"/>
      <c r="F46" s="605"/>
      <c r="G46" s="605"/>
      <c r="H46" s="605"/>
      <c r="I46" s="605"/>
      <c r="J46" s="605"/>
      <c r="K46" s="605"/>
      <c r="L46" s="420"/>
      <c r="M46" s="98"/>
      <c r="N46" s="91"/>
    </row>
    <row r="47" spans="1:24" s="31" customFormat="1" ht="15.75" customHeight="1" thickTop="1" thickBot="1" x14ac:dyDescent="0.35">
      <c r="A47" s="249"/>
      <c r="B47" s="764" t="s">
        <v>11</v>
      </c>
      <c r="C47" s="765"/>
      <c r="D47" s="765"/>
      <c r="E47" s="729" t="s">
        <v>5</v>
      </c>
      <c r="F47" s="765"/>
      <c r="G47" s="729" t="s">
        <v>6</v>
      </c>
      <c r="H47" s="729"/>
      <c r="I47" s="729"/>
      <c r="J47" s="729" t="s">
        <v>7</v>
      </c>
      <c r="K47" s="740"/>
      <c r="L47" s="211"/>
      <c r="M47" s="100"/>
      <c r="N47" s="91"/>
    </row>
    <row r="48" spans="1:24" s="31" customFormat="1" ht="15.75" customHeight="1" thickTop="1" thickBot="1" x14ac:dyDescent="0.35">
      <c r="A48" s="249"/>
      <c r="B48" s="766" t="s">
        <v>12</v>
      </c>
      <c r="C48" s="767"/>
      <c r="D48" s="767"/>
      <c r="E48" s="730">
        <f ca="1">P60</f>
        <v>0</v>
      </c>
      <c r="F48" s="739"/>
      <c r="G48" s="730">
        <f ca="1">Z84</f>
        <v>0</v>
      </c>
      <c r="H48" s="730"/>
      <c r="I48" s="730"/>
      <c r="J48" s="730">
        <f t="shared" ref="J48:J52" ca="1" si="0">E48-G48</f>
        <v>0</v>
      </c>
      <c r="K48" s="741"/>
      <c r="L48" s="211"/>
      <c r="M48" s="100"/>
      <c r="N48" s="91"/>
    </row>
    <row r="49" spans="1:59" s="31" customFormat="1" ht="15.75" customHeight="1" thickTop="1" thickBot="1" x14ac:dyDescent="0.35">
      <c r="A49" s="249"/>
      <c r="B49" s="580" t="s">
        <v>36</v>
      </c>
      <c r="C49" s="581"/>
      <c r="D49" s="581"/>
      <c r="E49" s="582">
        <f ca="1">Q60</f>
        <v>0</v>
      </c>
      <c r="F49" s="583"/>
      <c r="G49" s="582">
        <f ca="1">AA84</f>
        <v>0</v>
      </c>
      <c r="H49" s="582"/>
      <c r="I49" s="582"/>
      <c r="J49" s="582">
        <f t="shared" ca="1" si="0"/>
        <v>0</v>
      </c>
      <c r="K49" s="750"/>
      <c r="L49" s="211"/>
      <c r="M49" s="100"/>
      <c r="N49" s="91"/>
    </row>
    <row r="50" spans="1:59" s="31" customFormat="1" ht="15.75" customHeight="1" thickTop="1" thickBot="1" x14ac:dyDescent="0.35">
      <c r="A50" s="249"/>
      <c r="B50" s="580" t="s">
        <v>13</v>
      </c>
      <c r="C50" s="581"/>
      <c r="D50" s="581"/>
      <c r="E50" s="582">
        <f ca="1">R60</f>
        <v>0</v>
      </c>
      <c r="F50" s="583"/>
      <c r="G50" s="582">
        <f ca="1">AB84</f>
        <v>0</v>
      </c>
      <c r="H50" s="582"/>
      <c r="I50" s="582"/>
      <c r="J50" s="582">
        <f t="shared" ca="1" si="0"/>
        <v>0</v>
      </c>
      <c r="K50" s="750"/>
      <c r="L50" s="211"/>
      <c r="M50" s="100" t="s">
        <v>220</v>
      </c>
      <c r="N50" s="91" t="s">
        <v>221</v>
      </c>
      <c r="P50" s="31" t="s">
        <v>221</v>
      </c>
      <c r="Q50" s="31" t="s">
        <v>221</v>
      </c>
      <c r="R50" s="31" t="s">
        <v>221</v>
      </c>
      <c r="S50" s="31" t="s">
        <v>221</v>
      </c>
      <c r="T50" s="31" t="s">
        <v>221</v>
      </c>
      <c r="U50" s="31" t="s">
        <v>221</v>
      </c>
      <c r="V50" s="31" t="s">
        <v>221</v>
      </c>
      <c r="W50" s="31" t="s">
        <v>221</v>
      </c>
      <c r="X50" s="31" t="s">
        <v>221</v>
      </c>
      <c r="Z50" s="31" t="s">
        <v>221</v>
      </c>
      <c r="AA50" s="31" t="s">
        <v>221</v>
      </c>
      <c r="AB50" s="31" t="s">
        <v>221</v>
      </c>
      <c r="AC50" s="31" t="s">
        <v>221</v>
      </c>
      <c r="AD50" s="31" t="s">
        <v>221</v>
      </c>
      <c r="AE50" s="31" t="s">
        <v>221</v>
      </c>
      <c r="AF50" s="31" t="s">
        <v>221</v>
      </c>
      <c r="AG50" s="31" t="s">
        <v>221</v>
      </c>
      <c r="AH50" s="31" t="s">
        <v>221</v>
      </c>
      <c r="AI50" s="31" t="s">
        <v>221</v>
      </c>
      <c r="AJ50" s="31" t="s">
        <v>221</v>
      </c>
      <c r="AK50" s="31" t="s">
        <v>221</v>
      </c>
      <c r="AL50" s="31" t="s">
        <v>221</v>
      </c>
      <c r="AM50" s="31" t="s">
        <v>221</v>
      </c>
      <c r="AN50" s="31" t="s">
        <v>221</v>
      </c>
      <c r="AP50" s="31" t="s">
        <v>221</v>
      </c>
      <c r="AQ50" s="31" t="s">
        <v>221</v>
      </c>
      <c r="AR50" s="31" t="s">
        <v>221</v>
      </c>
      <c r="AS50" s="31" t="s">
        <v>221</v>
      </c>
      <c r="AT50" s="31" t="s">
        <v>221</v>
      </c>
      <c r="AU50" s="31" t="s">
        <v>221</v>
      </c>
      <c r="AV50" s="31" t="s">
        <v>221</v>
      </c>
      <c r="AW50" s="31" t="s">
        <v>221</v>
      </c>
      <c r="AX50" s="31" t="s">
        <v>221</v>
      </c>
      <c r="AY50" s="31" t="s">
        <v>221</v>
      </c>
      <c r="AZ50" s="31" t="s">
        <v>221</v>
      </c>
      <c r="BA50" s="31" t="s">
        <v>221</v>
      </c>
      <c r="BB50" s="31" t="s">
        <v>221</v>
      </c>
      <c r="BC50" s="31" t="s">
        <v>221</v>
      </c>
      <c r="BF50" s="281" t="s">
        <v>221</v>
      </c>
      <c r="BG50" s="282" t="s">
        <v>221</v>
      </c>
    </row>
    <row r="51" spans="1:59" s="31" customFormat="1" ht="15.75" customHeight="1" thickTop="1" thickBot="1" x14ac:dyDescent="0.35">
      <c r="A51" s="249"/>
      <c r="B51" s="580" t="s">
        <v>167</v>
      </c>
      <c r="C51" s="581"/>
      <c r="D51" s="581"/>
      <c r="E51" s="582">
        <f ca="1">S60</f>
        <v>100</v>
      </c>
      <c r="F51" s="583"/>
      <c r="G51" s="582">
        <f ca="1">AC84</f>
        <v>0</v>
      </c>
      <c r="H51" s="582"/>
      <c r="I51" s="582"/>
      <c r="J51" s="582">
        <f t="shared" ca="1" si="0"/>
        <v>100</v>
      </c>
      <c r="K51" s="750"/>
      <c r="L51" s="211"/>
      <c r="M51" s="100" t="s">
        <v>222</v>
      </c>
      <c r="N51" s="91"/>
      <c r="P51" s="31" t="str">
        <f t="shared" ref="P51:AO51" si="1">CONCATENATE(P52,"-",P57)</f>
        <v>cout tot-équipt</v>
      </c>
      <c r="Q51" s="31" t="str">
        <f t="shared" si="1"/>
        <v>cout tot-personnel</v>
      </c>
      <c r="R51" s="31" t="str">
        <f t="shared" si="1"/>
        <v>cout tot-Fctmt</v>
      </c>
      <c r="S51" s="31" t="str">
        <f t="shared" si="1"/>
        <v>cout tot-presta service externes</v>
      </c>
      <c r="T51" s="31" t="str">
        <f t="shared" si="1"/>
        <v>cout tot-facturation interne</v>
      </c>
      <c r="U51" s="31" t="str">
        <f t="shared" si="1"/>
        <v>cout tot-frais généraux</v>
      </c>
      <c r="V51" s="31" t="str">
        <f t="shared" si="1"/>
        <v>cout tot-frais env</v>
      </c>
      <c r="W51" s="31" t="str">
        <f t="shared" si="1"/>
        <v>cout tot-max frais struc «personnel»</v>
      </c>
      <c r="X51" s="31" t="str">
        <f t="shared" si="1"/>
        <v>cout tot-Frais struc autre</v>
      </c>
      <c r="Y51" s="31" t="str">
        <f t="shared" si="1"/>
        <v>cout tot-TOTAL</v>
      </c>
      <c r="Z51" s="31" t="str">
        <f t="shared" si="1"/>
        <v>demande-équipt</v>
      </c>
      <c r="AA51" s="31" t="str">
        <f t="shared" si="1"/>
        <v>demande-RH</v>
      </c>
      <c r="AB51" s="31" t="str">
        <f t="shared" si="1"/>
        <v>demande-Fctmt</v>
      </c>
      <c r="AC51" s="31" t="str">
        <f t="shared" si="1"/>
        <v>demande-presta service externes</v>
      </c>
      <c r="AD51" s="31" t="str">
        <f t="shared" si="1"/>
        <v>demande-factu int</v>
      </c>
      <c r="AE51" s="31" t="str">
        <f t="shared" si="1"/>
        <v>demande-frais généraux</v>
      </c>
      <c r="AF51" s="31" t="str">
        <f t="shared" si="1"/>
        <v>demande-Frais struc pers</v>
      </c>
      <c r="AG51" s="31" t="str">
        <f t="shared" si="1"/>
        <v>demande-Frais struc autre</v>
      </c>
      <c r="AH51" s="31" t="str">
        <f t="shared" si="1"/>
        <v>demande-TOTAL</v>
      </c>
      <c r="AI51" s="31" t="str">
        <f t="shared" si="1"/>
        <v>apports-équipt</v>
      </c>
      <c r="AJ51" s="31" t="str">
        <f t="shared" si="1"/>
        <v>apports-RH</v>
      </c>
      <c r="AK51" s="31" t="str">
        <f t="shared" si="1"/>
        <v>apports-Fctmt</v>
      </c>
      <c r="AL51" s="31" t="str">
        <f t="shared" si="1"/>
        <v>apports-presta service externes</v>
      </c>
      <c r="AM51" s="31" t="str">
        <f t="shared" si="1"/>
        <v>apports-factu int</v>
      </c>
      <c r="AN51" s="31" t="str">
        <f t="shared" si="1"/>
        <v>apports-frais env</v>
      </c>
      <c r="AO51" s="31" t="str">
        <f t="shared" si="1"/>
        <v>apports-TOTAL</v>
      </c>
      <c r="AP51" s="31" t="s">
        <v>123</v>
      </c>
      <c r="AT51" s="31" t="s">
        <v>208</v>
      </c>
      <c r="AU51" s="31" t="str">
        <f>CONCATENATE(AU52,"-",AU57)</f>
        <v>cofiUE-cofi sollicités</v>
      </c>
      <c r="AV51" s="31" t="str">
        <f>CONCATENATE(AV52,"-",AV57)</f>
        <v>cofiUE-cofi obtenus</v>
      </c>
      <c r="AW51" s="31" t="str">
        <f>CONCATENATE(AW52,"-",AW57)</f>
        <v>cofiNonUE-cofi sollicités</v>
      </c>
      <c r="AX51" s="31" t="str">
        <f>CONCATENATE(AX52,"-",AX57)</f>
        <v>cofiNonUE-cofi obtenus</v>
      </c>
      <c r="BC51" s="31" t="str">
        <f>CONCATENATE(BC52,"-",BC57)</f>
        <v>info-</v>
      </c>
      <c r="BF51" s="283" t="str">
        <f>CONCATENATE(BF52,"-",BF57)</f>
        <v>info-typePart</v>
      </c>
      <c r="BG51" s="284" t="str">
        <f>CONCATENATE(BG52,"-",BG57)</f>
        <v>info-nomPart</v>
      </c>
    </row>
    <row r="52" spans="1:59" s="31" customFormat="1" ht="15.4" customHeight="1" thickTop="1" thickBot="1" x14ac:dyDescent="0.35">
      <c r="A52" s="249"/>
      <c r="B52" s="580" t="s">
        <v>14</v>
      </c>
      <c r="C52" s="581"/>
      <c r="D52" s="581"/>
      <c r="E52" s="582">
        <f ca="1">T60</f>
        <v>0</v>
      </c>
      <c r="F52" s="583"/>
      <c r="G52" s="582">
        <f ca="1">AD84</f>
        <v>0</v>
      </c>
      <c r="H52" s="582"/>
      <c r="I52" s="582"/>
      <c r="J52" s="582">
        <f t="shared" ca="1" si="0"/>
        <v>0</v>
      </c>
      <c r="K52" s="750"/>
      <c r="L52" s="211"/>
      <c r="M52" s="100"/>
      <c r="N52" s="91"/>
      <c r="P52" s="31" t="s">
        <v>173</v>
      </c>
      <c r="Q52" s="31" t="s">
        <v>173</v>
      </c>
      <c r="R52" s="31" t="s">
        <v>173</v>
      </c>
      <c r="S52" s="31" t="s">
        <v>173</v>
      </c>
      <c r="T52" s="31" t="s">
        <v>173</v>
      </c>
      <c r="U52" s="31" t="s">
        <v>173</v>
      </c>
      <c r="V52" s="31" t="s">
        <v>173</v>
      </c>
      <c r="W52" s="31" t="s">
        <v>173</v>
      </c>
      <c r="X52" s="31" t="s">
        <v>173</v>
      </c>
      <c r="Y52" s="31" t="s">
        <v>173</v>
      </c>
      <c r="Z52" s="31" t="s">
        <v>174</v>
      </c>
      <c r="AA52" s="31" t="s">
        <v>174</v>
      </c>
      <c r="AB52" s="31" t="s">
        <v>174</v>
      </c>
      <c r="AC52" s="31" t="s">
        <v>174</v>
      </c>
      <c r="AD52" s="31" t="s">
        <v>174</v>
      </c>
      <c r="AE52" s="31" t="s">
        <v>174</v>
      </c>
      <c r="AF52" s="31" t="s">
        <v>174</v>
      </c>
      <c r="AG52" s="31" t="s">
        <v>174</v>
      </c>
      <c r="AH52" s="31" t="s">
        <v>174</v>
      </c>
      <c r="AI52" s="31" t="s">
        <v>111</v>
      </c>
      <c r="AJ52" s="31" t="s">
        <v>111</v>
      </c>
      <c r="AK52" s="31" t="s">
        <v>111</v>
      </c>
      <c r="AL52" s="31" t="s">
        <v>111</v>
      </c>
      <c r="AM52" s="31" t="s">
        <v>111</v>
      </c>
      <c r="AN52" s="31" t="s">
        <v>111</v>
      </c>
      <c r="AO52" s="31" t="s">
        <v>111</v>
      </c>
      <c r="AP52" s="31" t="s">
        <v>177</v>
      </c>
      <c r="AQ52" s="31" t="s">
        <v>236</v>
      </c>
      <c r="AR52" s="31" t="s">
        <v>236</v>
      </c>
      <c r="AS52" s="31" t="s">
        <v>178</v>
      </c>
      <c r="AU52" s="31" t="s">
        <v>175</v>
      </c>
      <c r="AV52" s="31" t="s">
        <v>175</v>
      </c>
      <c r="AW52" s="31" t="s">
        <v>176</v>
      </c>
      <c r="AX52" s="31" t="s">
        <v>176</v>
      </c>
      <c r="BC52" s="31" t="s">
        <v>179</v>
      </c>
      <c r="BF52" s="285" t="s">
        <v>179</v>
      </c>
      <c r="BG52" s="286" t="s">
        <v>179</v>
      </c>
    </row>
    <row r="53" spans="1:59" s="31" customFormat="1" ht="15.4" customHeight="1" thickTop="1" thickBot="1" x14ac:dyDescent="0.35">
      <c r="A53" s="249"/>
      <c r="B53" s="766" t="s">
        <v>158</v>
      </c>
      <c r="C53" s="767"/>
      <c r="D53" s="767"/>
      <c r="E53" s="730">
        <f ca="1">U60</f>
        <v>0</v>
      </c>
      <c r="F53" s="739"/>
      <c r="G53" s="730">
        <f ca="1">AE84</f>
        <v>0</v>
      </c>
      <c r="H53" s="730"/>
      <c r="I53" s="730"/>
      <c r="J53" s="730"/>
      <c r="K53" s="741"/>
      <c r="L53" s="211"/>
      <c r="M53" s="100"/>
      <c r="N53" s="91"/>
    </row>
    <row r="54" spans="1:59" s="31" customFormat="1" ht="15.75" customHeight="1" thickTop="1" thickBot="1" x14ac:dyDescent="0.35">
      <c r="A54" s="249"/>
      <c r="B54" s="580" t="s">
        <v>331</v>
      </c>
      <c r="C54" s="581"/>
      <c r="D54" s="581"/>
      <c r="E54" s="582">
        <f>(W60+X60)</f>
        <v>0</v>
      </c>
      <c r="F54" s="583"/>
      <c r="G54" s="582">
        <f>(AF84+AG84)</f>
        <v>0</v>
      </c>
      <c r="H54" s="582"/>
      <c r="I54" s="582"/>
      <c r="J54" s="582">
        <f>E54-G54</f>
        <v>0</v>
      </c>
      <c r="K54" s="750"/>
      <c r="L54" s="211"/>
      <c r="M54" s="100"/>
      <c r="N54" s="129" t="s">
        <v>122</v>
      </c>
      <c r="AP54" s="735" t="s">
        <v>246</v>
      </c>
      <c r="AQ54" s="613" t="s">
        <v>248</v>
      </c>
      <c r="AR54" s="613" t="s">
        <v>247</v>
      </c>
      <c r="AS54" s="745" t="s">
        <v>126</v>
      </c>
      <c r="AT54" s="749" t="s">
        <v>208</v>
      </c>
      <c r="AU54" s="734" t="s">
        <v>142</v>
      </c>
      <c r="AV54" s="734"/>
      <c r="AW54" s="734" t="s">
        <v>143</v>
      </c>
      <c r="AX54" s="734"/>
      <c r="AY54" s="612" t="s">
        <v>325</v>
      </c>
      <c r="AZ54" s="612" t="s">
        <v>257</v>
      </c>
      <c r="BA54" s="612" t="s">
        <v>327</v>
      </c>
      <c r="BB54" s="363"/>
      <c r="BD54" s="609" t="s">
        <v>200</v>
      </c>
    </row>
    <row r="55" spans="1:59" s="31" customFormat="1" ht="15.75" customHeight="1" thickTop="1" thickBot="1" x14ac:dyDescent="0.35">
      <c r="A55" s="249"/>
      <c r="B55" s="584" t="s">
        <v>55</v>
      </c>
      <c r="C55" s="585"/>
      <c r="D55" s="585"/>
      <c r="E55" s="578">
        <f ca="1">V60</f>
        <v>0</v>
      </c>
      <c r="F55" s="579"/>
      <c r="G55" s="578"/>
      <c r="H55" s="578"/>
      <c r="I55" s="578"/>
      <c r="J55" s="578">
        <f ca="1">E55</f>
        <v>0</v>
      </c>
      <c r="K55" s="751"/>
      <c r="L55" s="211"/>
      <c r="M55" s="100"/>
      <c r="N55" s="91"/>
      <c r="P55" s="736" t="s">
        <v>102</v>
      </c>
      <c r="Q55" s="736"/>
      <c r="R55" s="736"/>
      <c r="S55" s="736"/>
      <c r="T55" s="736"/>
      <c r="U55" s="736"/>
      <c r="V55" s="736"/>
      <c r="W55" s="736"/>
      <c r="X55" s="736"/>
      <c r="Y55" s="736"/>
      <c r="Z55" s="747" t="s">
        <v>110</v>
      </c>
      <c r="AA55" s="747"/>
      <c r="AB55" s="747"/>
      <c r="AC55" s="747"/>
      <c r="AD55" s="747"/>
      <c r="AE55" s="747"/>
      <c r="AF55" s="747"/>
      <c r="AG55" s="747"/>
      <c r="AH55" s="747"/>
      <c r="AI55" s="746" t="s">
        <v>111</v>
      </c>
      <c r="AJ55" s="746"/>
      <c r="AK55" s="746"/>
      <c r="AL55" s="746"/>
      <c r="AM55" s="746"/>
      <c r="AN55" s="746"/>
      <c r="AO55" s="746"/>
      <c r="AP55" s="735"/>
      <c r="AQ55" s="613"/>
      <c r="AR55" s="613"/>
      <c r="AS55" s="745"/>
      <c r="AT55" s="749"/>
      <c r="AU55" s="734"/>
      <c r="AV55" s="734"/>
      <c r="AW55" s="734"/>
      <c r="AX55" s="734"/>
      <c r="AY55" s="612"/>
      <c r="AZ55" s="612"/>
      <c r="BA55" s="612"/>
      <c r="BB55" s="363"/>
      <c r="BC55" s="31" t="s">
        <v>182</v>
      </c>
      <c r="BD55" s="609"/>
    </row>
    <row r="56" spans="1:59" s="31" customFormat="1" ht="15.75" customHeight="1" thickTop="1" thickBot="1" x14ac:dyDescent="0.4">
      <c r="A56" s="428"/>
      <c r="B56" s="762" t="s">
        <v>228</v>
      </c>
      <c r="C56" s="763"/>
      <c r="D56" s="763"/>
      <c r="E56" s="596">
        <f ca="1">SUM(G56,J56)</f>
        <v>100</v>
      </c>
      <c r="F56" s="742"/>
      <c r="G56" s="596">
        <f ca="1">ROUNDUP((SUM(G48:H55)),0)</f>
        <v>0</v>
      </c>
      <c r="H56" s="596"/>
      <c r="I56" s="596"/>
      <c r="J56" s="596">
        <f ca="1">ROUNDUP((SUM(J48:K55)),0)</f>
        <v>100</v>
      </c>
      <c r="K56" s="752"/>
      <c r="L56" s="211"/>
      <c r="M56" s="98"/>
      <c r="N56" s="91"/>
      <c r="O56" s="133" t="s">
        <v>124</v>
      </c>
      <c r="P56" s="132" t="s">
        <v>112</v>
      </c>
      <c r="Q56" s="132" t="s">
        <v>112</v>
      </c>
      <c r="R56" s="132" t="s">
        <v>112</v>
      </c>
      <c r="S56" s="132" t="s">
        <v>112</v>
      </c>
      <c r="T56" s="132" t="s">
        <v>112</v>
      </c>
      <c r="U56" s="132" t="s">
        <v>112</v>
      </c>
      <c r="V56" s="132" t="s">
        <v>112</v>
      </c>
      <c r="W56" s="132" t="s">
        <v>112</v>
      </c>
      <c r="X56" s="132" t="s">
        <v>112</v>
      </c>
      <c r="Y56" s="132"/>
      <c r="Z56" s="132" t="s">
        <v>113</v>
      </c>
      <c r="AA56" s="132" t="s">
        <v>113</v>
      </c>
      <c r="AB56" s="132" t="s">
        <v>113</v>
      </c>
      <c r="AC56" s="132" t="s">
        <v>113</v>
      </c>
      <c r="AD56" s="132" t="s">
        <v>113</v>
      </c>
      <c r="AE56" s="132" t="s">
        <v>113</v>
      </c>
      <c r="AF56" s="132" t="s">
        <v>113</v>
      </c>
      <c r="AG56" s="132" t="s">
        <v>113</v>
      </c>
      <c r="AH56" s="132"/>
      <c r="AI56" s="132" t="s">
        <v>114</v>
      </c>
      <c r="AJ56" s="132" t="s">
        <v>114</v>
      </c>
      <c r="AK56" s="132" t="s">
        <v>114</v>
      </c>
      <c r="AL56" s="132" t="s">
        <v>114</v>
      </c>
      <c r="AM56" s="132" t="s">
        <v>114</v>
      </c>
      <c r="AN56" s="132" t="s">
        <v>114</v>
      </c>
      <c r="AO56" s="132"/>
      <c r="AP56" s="132" t="s">
        <v>113</v>
      </c>
      <c r="AQ56" s="132" t="s">
        <v>114</v>
      </c>
      <c r="AR56" s="132" t="s">
        <v>114</v>
      </c>
      <c r="AS56" s="132" t="s">
        <v>113</v>
      </c>
      <c r="AT56" s="132" t="s">
        <v>113</v>
      </c>
      <c r="AU56" s="168" t="s">
        <v>113</v>
      </c>
      <c r="AV56" s="168" t="s">
        <v>114</v>
      </c>
      <c r="AW56" s="168" t="s">
        <v>113</v>
      </c>
      <c r="AX56" s="168" t="s">
        <v>114</v>
      </c>
      <c r="AY56" s="168" t="s">
        <v>197</v>
      </c>
      <c r="AZ56" s="168" t="s">
        <v>197</v>
      </c>
      <c r="BA56" s="168"/>
      <c r="BB56" s="168"/>
      <c r="BC56" s="168" t="s">
        <v>197</v>
      </c>
      <c r="BD56" s="609"/>
    </row>
    <row r="57" spans="1:59" ht="15.4" customHeight="1" thickTop="1" thickBot="1" x14ac:dyDescent="0.4">
      <c r="A57" s="425"/>
      <c r="C57" s="430"/>
      <c r="D57" s="430"/>
      <c r="E57" s="430"/>
      <c r="F57" s="430"/>
      <c r="G57" s="430"/>
      <c r="H57" s="430"/>
      <c r="I57" s="430"/>
      <c r="J57" s="430"/>
      <c r="K57" s="430"/>
      <c r="L57" s="406"/>
      <c r="M57" s="98"/>
      <c r="N57" s="91"/>
      <c r="P57" s="111" t="s">
        <v>103</v>
      </c>
      <c r="Q57" s="112" t="s">
        <v>160</v>
      </c>
      <c r="R57" s="112" t="s">
        <v>105</v>
      </c>
      <c r="S57" s="180" t="s">
        <v>152</v>
      </c>
      <c r="T57" s="180" t="s">
        <v>161</v>
      </c>
      <c r="U57" s="180" t="s">
        <v>159</v>
      </c>
      <c r="V57" s="113" t="s">
        <v>109</v>
      </c>
      <c r="W57" s="180" t="s">
        <v>281</v>
      </c>
      <c r="X57" s="180" t="s">
        <v>330</v>
      </c>
      <c r="Y57" s="137" t="s">
        <v>127</v>
      </c>
      <c r="Z57" s="111" t="s">
        <v>103</v>
      </c>
      <c r="AA57" s="112" t="s">
        <v>104</v>
      </c>
      <c r="AB57" s="112" t="s">
        <v>105</v>
      </c>
      <c r="AC57" s="112" t="s">
        <v>152</v>
      </c>
      <c r="AD57" s="112" t="s">
        <v>106</v>
      </c>
      <c r="AE57" s="180" t="s">
        <v>159</v>
      </c>
      <c r="AF57" s="180" t="s">
        <v>329</v>
      </c>
      <c r="AG57" s="180" t="s">
        <v>330</v>
      </c>
      <c r="AH57" s="138" t="s">
        <v>127</v>
      </c>
      <c r="AI57" s="111" t="s">
        <v>103</v>
      </c>
      <c r="AJ57" s="112" t="s">
        <v>104</v>
      </c>
      <c r="AK57" s="112" t="s">
        <v>105</v>
      </c>
      <c r="AL57" s="112" t="s">
        <v>152</v>
      </c>
      <c r="AM57" s="112" t="s">
        <v>106</v>
      </c>
      <c r="AN57" s="113" t="s">
        <v>109</v>
      </c>
      <c r="AO57" s="139" t="s">
        <v>127</v>
      </c>
      <c r="AP57" s="324" t="str">
        <f>AP54</f>
        <v>aide personnels fonctionnaire</v>
      </c>
      <c r="AQ57" s="324" t="str">
        <f t="shared" ref="AQ57:AR57" si="2">AQ54</f>
        <v>apport pers fonct AVEC demande</v>
      </c>
      <c r="AR57" s="324" t="str">
        <f t="shared" si="2"/>
        <v>apport pers fonct SANS demande</v>
      </c>
      <c r="AS57" s="324" t="str">
        <f>AS54</f>
        <v>aide prestations de service</v>
      </c>
      <c r="AT57" s="324" t="str">
        <f>AT54</f>
        <v>aide Décharges d’enseignement</v>
      </c>
      <c r="AU57" s="169" t="s">
        <v>136</v>
      </c>
      <c r="AV57" s="169" t="s">
        <v>135</v>
      </c>
      <c r="AW57" s="169" t="s">
        <v>136</v>
      </c>
      <c r="AX57" s="169" t="s">
        <v>135</v>
      </c>
      <c r="AY57" s="169"/>
      <c r="AZ57" s="169"/>
      <c r="BA57" s="169"/>
      <c r="BB57" s="169"/>
      <c r="BD57" s="609"/>
      <c r="BF57" s="287" t="s">
        <v>223</v>
      </c>
      <c r="BG57" s="288" t="s">
        <v>224</v>
      </c>
    </row>
    <row r="58" spans="1:59" ht="18.75" customHeight="1" thickTop="1" thickBot="1" x14ac:dyDescent="0.4">
      <c r="B58" s="586" t="s">
        <v>25</v>
      </c>
      <c r="C58" s="586"/>
      <c r="D58" s="586"/>
      <c r="E58" s="586"/>
      <c r="F58" s="586"/>
      <c r="G58" s="586"/>
      <c r="H58" s="586"/>
      <c r="I58" s="586"/>
      <c r="J58" s="586"/>
      <c r="K58" s="586"/>
      <c r="L58" s="406"/>
      <c r="M58" s="98"/>
      <c r="N58" s="91"/>
      <c r="O58" s="159" t="s">
        <v>128</v>
      </c>
      <c r="P58" s="8" t="s">
        <v>129</v>
      </c>
      <c r="Q58" s="160" t="s">
        <v>132</v>
      </c>
      <c r="R58" s="160" t="s">
        <v>131</v>
      </c>
      <c r="S58" s="177" t="s">
        <v>133</v>
      </c>
      <c r="T58" s="177" t="s">
        <v>130</v>
      </c>
      <c r="U58" s="177" t="s">
        <v>245</v>
      </c>
      <c r="V58" s="178" t="s">
        <v>134</v>
      </c>
      <c r="W58" s="160" t="s">
        <v>332</v>
      </c>
      <c r="X58" s="160" t="s">
        <v>333</v>
      </c>
      <c r="Y58" s="160"/>
      <c r="Z58" s="162" t="str">
        <f t="shared" ref="Z58:AE58" si="3">P58</f>
        <v>Case_equipement</v>
      </c>
      <c r="AA58" s="160" t="str">
        <f t="shared" si="3"/>
        <v>Case_pers_tot</v>
      </c>
      <c r="AB58" s="160" t="str">
        <f t="shared" si="3"/>
        <v>Case_fonctionnement_tot</v>
      </c>
      <c r="AC58" s="160" t="str">
        <f t="shared" si="3"/>
        <v>Case_prestationServiceExterne</v>
      </c>
      <c r="AD58" s="160" t="str">
        <f t="shared" si="3"/>
        <v>Case_facturation_interne</v>
      </c>
      <c r="AE58" s="161" t="str">
        <f t="shared" si="3"/>
        <v>Case_frais_generaux</v>
      </c>
      <c r="AF58" s="160" t="str">
        <f>W58</f>
        <v>Case_Frais_de_struc_pers</v>
      </c>
      <c r="AG58" s="160" t="str">
        <f>X58</f>
        <v>Case_Frais_de_struc_autre</v>
      </c>
      <c r="AH58" s="160"/>
      <c r="AI58" s="162" t="str">
        <f>P58</f>
        <v>Case_equipement</v>
      </c>
      <c r="AJ58" s="160" t="str">
        <f>Q58</f>
        <v>Case_pers_tot</v>
      </c>
      <c r="AK58" s="160" t="str">
        <f>R58</f>
        <v>Case_fonctionnement_tot</v>
      </c>
      <c r="AL58" s="160" t="str">
        <f>S58</f>
        <v>Case_prestationServiceExterne</v>
      </c>
      <c r="AM58" s="160" t="str">
        <f>T58</f>
        <v>Case_facturation_interne</v>
      </c>
      <c r="AN58" s="161" t="str">
        <f>V58</f>
        <v>Case_frais_environnement</v>
      </c>
      <c r="AO58" s="161"/>
      <c r="AP58" s="161" t="s">
        <v>249</v>
      </c>
      <c r="AQ58" s="178" t="s">
        <v>249</v>
      </c>
      <c r="AR58" s="178" t="s">
        <v>250</v>
      </c>
      <c r="AS58" s="161" t="s">
        <v>133</v>
      </c>
      <c r="AT58" s="221" t="s">
        <v>207</v>
      </c>
      <c r="AU58" s="8" t="s">
        <v>144</v>
      </c>
      <c r="AV58" s="8" t="s">
        <v>144</v>
      </c>
      <c r="AW58" s="8" t="s">
        <v>145</v>
      </c>
      <c r="AX58" s="8" t="s">
        <v>145</v>
      </c>
      <c r="AY58" s="8" t="s">
        <v>324</v>
      </c>
      <c r="AZ58" s="8" t="s">
        <v>326</v>
      </c>
      <c r="BA58" s="8"/>
      <c r="BB58" s="8"/>
      <c r="BC58" s="8" t="s">
        <v>199</v>
      </c>
      <c r="BD58" s="609"/>
    </row>
    <row r="59" spans="1:59" ht="10.15" customHeight="1" thickTop="1" thickBot="1" x14ac:dyDescent="0.4">
      <c r="A59" s="425"/>
      <c r="B59" s="425"/>
      <c r="C59" s="425"/>
      <c r="D59" s="425"/>
      <c r="E59" s="425"/>
      <c r="F59" s="425"/>
      <c r="G59" s="425"/>
      <c r="H59" s="425"/>
      <c r="I59" s="244"/>
      <c r="J59" s="244"/>
      <c r="K59" s="244"/>
      <c r="L59" s="406"/>
      <c r="M59" s="100"/>
      <c r="N59" s="91"/>
      <c r="P59" s="118"/>
      <c r="Q59" s="118"/>
      <c r="R59" s="118"/>
      <c r="S59" s="118"/>
      <c r="T59" s="118"/>
      <c r="U59" s="118"/>
      <c r="V59" s="118"/>
      <c r="W59" s="118"/>
      <c r="X59" s="118"/>
      <c r="Y59" s="118"/>
      <c r="Z59" s="117"/>
      <c r="AA59" s="117"/>
      <c r="AB59" s="117"/>
      <c r="AC59" s="117"/>
      <c r="AD59" s="117"/>
      <c r="AE59" s="117"/>
      <c r="AF59" s="117"/>
      <c r="AG59" s="117"/>
      <c r="AH59" s="117"/>
      <c r="AI59" s="116"/>
      <c r="AJ59" s="116"/>
      <c r="AK59" s="116"/>
      <c r="AL59" s="116"/>
      <c r="AM59" s="116"/>
      <c r="AN59" s="116"/>
      <c r="AO59" s="116"/>
      <c r="AP59" s="130"/>
      <c r="AQ59" s="130"/>
      <c r="AR59" s="130"/>
      <c r="AS59" s="135"/>
      <c r="AT59" s="222"/>
    </row>
    <row r="60" spans="1:59" s="31" customFormat="1" ht="15.75" customHeight="1" thickTop="1" thickBot="1" x14ac:dyDescent="0.35">
      <c r="A60" s="429"/>
      <c r="B60" s="777" t="s">
        <v>29</v>
      </c>
      <c r="C60" s="778"/>
      <c r="D60" s="778"/>
      <c r="E60" s="779" t="s">
        <v>26</v>
      </c>
      <c r="F60" s="779"/>
      <c r="G60" s="396" t="s">
        <v>5</v>
      </c>
      <c r="H60" s="396" t="s">
        <v>321</v>
      </c>
      <c r="I60" s="396" t="s">
        <v>322</v>
      </c>
      <c r="J60" s="396" t="s">
        <v>6</v>
      </c>
      <c r="K60" s="437" t="s">
        <v>323</v>
      </c>
      <c r="L60" s="211"/>
      <c r="M60" s="104"/>
      <c r="N60" s="108" t="s">
        <v>101</v>
      </c>
      <c r="O60" s="31" t="s">
        <v>115</v>
      </c>
      <c r="P60" s="140">
        <f t="shared" ref="P60:AX60" ca="1" si="4">SUM(P62:P81)</f>
        <v>0</v>
      </c>
      <c r="Q60" s="141">
        <f t="shared" ca="1" si="4"/>
        <v>0</v>
      </c>
      <c r="R60" s="141">
        <f t="shared" ca="1" si="4"/>
        <v>0</v>
      </c>
      <c r="S60" s="141">
        <f t="shared" ca="1" si="4"/>
        <v>100</v>
      </c>
      <c r="T60" s="141">
        <f t="shared" ca="1" si="4"/>
        <v>0</v>
      </c>
      <c r="U60" s="141">
        <f t="shared" ca="1" si="4"/>
        <v>0</v>
      </c>
      <c r="V60" s="142">
        <f t="shared" ca="1" si="4"/>
        <v>0</v>
      </c>
      <c r="W60" s="142">
        <f t="shared" si="4"/>
        <v>0</v>
      </c>
      <c r="X60" s="142">
        <f t="shared" si="4"/>
        <v>0</v>
      </c>
      <c r="Y60" s="143">
        <f t="shared" ca="1" si="4"/>
        <v>100</v>
      </c>
      <c r="Z60" s="140">
        <f t="shared" ca="1" si="4"/>
        <v>0</v>
      </c>
      <c r="AA60" s="141">
        <f t="shared" ca="1" si="4"/>
        <v>0</v>
      </c>
      <c r="AB60" s="141">
        <f t="shared" ca="1" si="4"/>
        <v>0</v>
      </c>
      <c r="AC60" s="141">
        <f t="shared" ca="1" si="4"/>
        <v>100</v>
      </c>
      <c r="AD60" s="141">
        <f t="shared" ca="1" si="4"/>
        <v>0</v>
      </c>
      <c r="AE60" s="142">
        <f t="shared" ca="1" si="4"/>
        <v>0</v>
      </c>
      <c r="AF60" s="142">
        <f t="shared" ref="AF60:AG60" si="5">SUM(AF62:AF81)</f>
        <v>0</v>
      </c>
      <c r="AG60" s="142">
        <f t="shared" si="5"/>
        <v>0</v>
      </c>
      <c r="AH60" s="144">
        <f t="shared" ca="1" si="4"/>
        <v>100</v>
      </c>
      <c r="AI60" s="140">
        <f t="shared" ca="1" si="4"/>
        <v>0</v>
      </c>
      <c r="AJ60" s="141">
        <f t="shared" ca="1" si="4"/>
        <v>0</v>
      </c>
      <c r="AK60" s="141">
        <f t="shared" ca="1" si="4"/>
        <v>0</v>
      </c>
      <c r="AL60" s="141">
        <f t="shared" ca="1" si="4"/>
        <v>0</v>
      </c>
      <c r="AM60" s="141">
        <f t="shared" ca="1" si="4"/>
        <v>0</v>
      </c>
      <c r="AN60" s="142">
        <f t="shared" ca="1" si="4"/>
        <v>0</v>
      </c>
      <c r="AO60" s="145">
        <f t="shared" ca="1" si="4"/>
        <v>0</v>
      </c>
      <c r="AP60" s="142">
        <f ca="1">SUM(AP62:AP81)</f>
        <v>0</v>
      </c>
      <c r="AQ60" s="142">
        <f ca="1">SUM(AQ62:AQ81)</f>
        <v>0</v>
      </c>
      <c r="AR60" s="142">
        <f ca="1">SUM(AR62:AR81)</f>
        <v>0</v>
      </c>
      <c r="AS60" s="142">
        <f t="shared" ca="1" si="4"/>
        <v>100</v>
      </c>
      <c r="AT60" s="142">
        <f t="shared" ca="1" si="4"/>
        <v>0</v>
      </c>
      <c r="AU60" s="140">
        <f t="shared" ca="1" si="4"/>
        <v>0</v>
      </c>
      <c r="AV60" s="142">
        <f t="shared" ca="1" si="4"/>
        <v>0</v>
      </c>
      <c r="AW60" s="140">
        <f t="shared" ca="1" si="4"/>
        <v>0</v>
      </c>
      <c r="AX60" s="142">
        <f t="shared" ca="1" si="4"/>
        <v>0</v>
      </c>
      <c r="AY60" s="381"/>
      <c r="AZ60" s="381"/>
      <c r="BA60" s="376">
        <f ca="1">SUM(BA62:BA81)</f>
        <v>0</v>
      </c>
      <c r="BB60" s="142"/>
      <c r="BC60" s="142"/>
      <c r="BD60" s="208">
        <f>SUM(BD62:BD81)</f>
        <v>20</v>
      </c>
    </row>
    <row r="61" spans="1:59" ht="15.75" hidden="1" customHeight="1" thickTop="1" thickBot="1" x14ac:dyDescent="0.4">
      <c r="A61" s="251"/>
      <c r="B61" s="61" t="str">
        <f>IF(L61&lt;&gt;"",L61&amp;"-"&amp;COUNTIF(L$44:L61,L61),"")</f>
        <v/>
      </c>
      <c r="C61" s="435"/>
      <c r="D61" s="436"/>
      <c r="E61" s="435"/>
      <c r="F61" s="436"/>
      <c r="G61" s="434" t="e">
        <f>#REF!</f>
        <v>#REF!</v>
      </c>
      <c r="H61" s="435"/>
      <c r="I61" s="434" t="e">
        <f>#REF!</f>
        <v>#REF!</v>
      </c>
      <c r="J61" s="435"/>
      <c r="K61" s="438" t="e">
        <f>#REF!</f>
        <v>#REF!</v>
      </c>
      <c r="L61" s="406"/>
      <c r="M61" s="105"/>
      <c r="N61" s="109"/>
      <c r="P61" s="146"/>
      <c r="Q61" s="146"/>
      <c r="R61" s="146"/>
      <c r="S61" s="146"/>
      <c r="T61" s="146"/>
      <c r="U61" s="146"/>
      <c r="V61" s="146"/>
      <c r="W61" s="146"/>
      <c r="X61" s="146"/>
      <c r="Y61" s="146"/>
      <c r="Z61" s="146"/>
      <c r="AA61" s="147"/>
      <c r="AB61" s="147"/>
      <c r="AC61" s="147"/>
      <c r="AD61" s="147"/>
      <c r="AE61" s="147"/>
      <c r="AF61" s="146"/>
      <c r="AG61" s="146"/>
      <c r="AH61" s="147"/>
      <c r="AI61" s="147"/>
      <c r="AJ61" s="147"/>
      <c r="AK61" s="147"/>
      <c r="AL61" s="147"/>
      <c r="AM61" s="147"/>
      <c r="AN61" s="147"/>
      <c r="AO61" s="147"/>
      <c r="AP61" s="147"/>
      <c r="AQ61" s="147"/>
      <c r="AR61" s="147"/>
      <c r="AS61" s="147"/>
      <c r="AT61" s="147"/>
      <c r="AU61" s="147"/>
      <c r="AV61" s="147"/>
      <c r="AW61" s="147"/>
      <c r="AX61" s="147"/>
      <c r="AY61" s="380"/>
      <c r="AZ61" s="147"/>
      <c r="BB61" s="147"/>
    </row>
    <row r="62" spans="1:59" s="31" customFormat="1" ht="24" customHeight="1" thickTop="1" thickBot="1" x14ac:dyDescent="0.35">
      <c r="A62" s="252">
        <v>1</v>
      </c>
      <c r="B62" s="743" t="str">
        <f t="shared" ref="B62:B81" ca="1" si="6">IF(INDIRECT("'"&amp;N62&amp;"'!D$9")="","",INDIRECT("'"&amp;N62&amp;"'!D$9"))</f>
        <v/>
      </c>
      <c r="C62" s="744"/>
      <c r="D62" s="744"/>
      <c r="E62" s="587" t="str">
        <f t="shared" ref="E62:E81" ca="1" si="7">IF(INDIRECT("'"&amp;N62&amp;"'!D$7")="","",INDIRECT("'"&amp;N62&amp;"'!D$7"))</f>
        <v/>
      </c>
      <c r="F62" s="587"/>
      <c r="G62" s="365">
        <f t="shared" ref="G62:G81" ca="1" si="8">Y62</f>
        <v>0</v>
      </c>
      <c r="H62" s="365">
        <f t="shared" ref="H62:H81" ca="1" si="9">AH62</f>
        <v>0</v>
      </c>
      <c r="I62" s="382">
        <f t="shared" ref="I62:I81" si="10">AZ62</f>
        <v>0</v>
      </c>
      <c r="J62" s="365">
        <f t="shared" ref="J62:J81" ca="1" si="11">H62*I62</f>
        <v>0</v>
      </c>
      <c r="K62" s="439">
        <f t="shared" ref="K62:K81" ca="1" si="12">G62-J62</f>
        <v>0</v>
      </c>
      <c r="L62" s="211"/>
      <c r="M62" s="280" t="s">
        <v>221</v>
      </c>
      <c r="N62" s="289" t="s">
        <v>100</v>
      </c>
      <c r="O62" s="114"/>
      <c r="P62" s="148">
        <f t="shared" ref="P62:V71" ca="1" si="13">INDIRECT("'"&amp;$N62&amp;"'!"&amp;P$56&amp;ROW(INDIRECT("'"&amp;$N62&amp;"'!"&amp;P$58)))</f>
        <v>0</v>
      </c>
      <c r="Q62" s="149">
        <f t="shared" ca="1" si="13"/>
        <v>0</v>
      </c>
      <c r="R62" s="149">
        <f t="shared" ca="1" si="13"/>
        <v>0</v>
      </c>
      <c r="S62" s="149">
        <f t="shared" ca="1" si="13"/>
        <v>0</v>
      </c>
      <c r="T62" s="149">
        <f t="shared" ca="1" si="13"/>
        <v>0</v>
      </c>
      <c r="U62" s="149">
        <f t="shared" ca="1" si="13"/>
        <v>0</v>
      </c>
      <c r="V62" s="150">
        <f t="shared" ca="1" si="13"/>
        <v>0</v>
      </c>
      <c r="W62" s="150">
        <f>'Part1-Coord'!G73</f>
        <v>0</v>
      </c>
      <c r="X62" s="150">
        <f>'Part1-Coord'!G74</f>
        <v>0</v>
      </c>
      <c r="Y62" s="149">
        <f t="shared" ref="Y62:Y81" ca="1" si="14">SUM(P62:X62)</f>
        <v>0</v>
      </c>
      <c r="Z62" s="148">
        <f t="shared" ref="Z62:AE71" ca="1" si="15">INDIRECT("'"&amp;$N62&amp;"'!"&amp;Z$56&amp;ROW(INDIRECT("'"&amp;$N62&amp;"'!"&amp;Z$58)))</f>
        <v>0</v>
      </c>
      <c r="AA62" s="149">
        <f t="shared" ca="1" si="15"/>
        <v>0</v>
      </c>
      <c r="AB62" s="149">
        <f t="shared" ca="1" si="15"/>
        <v>0</v>
      </c>
      <c r="AC62" s="149">
        <f t="shared" ca="1" si="15"/>
        <v>0</v>
      </c>
      <c r="AD62" s="149">
        <f t="shared" ca="1" si="15"/>
        <v>0</v>
      </c>
      <c r="AE62" s="150">
        <f t="shared" ca="1" si="15"/>
        <v>0</v>
      </c>
      <c r="AF62" s="150">
        <f>'Part1-Coord'!H73</f>
        <v>0</v>
      </c>
      <c r="AG62" s="150">
        <f>'Part1-Coord'!H74</f>
        <v>0</v>
      </c>
      <c r="AH62" s="149">
        <f t="shared" ref="AH62:AH81" ca="1" si="16">SUM(Z62:AG62)</f>
        <v>0</v>
      </c>
      <c r="AI62" s="148">
        <f t="shared" ref="AI62:AN71" ca="1" si="17">INDIRECT("'"&amp;$N62&amp;"'!"&amp;AI$56&amp;ROW(INDIRECT("'"&amp;$N62&amp;"'!"&amp;AI$58)))</f>
        <v>0</v>
      </c>
      <c r="AJ62" s="149">
        <f t="shared" ca="1" si="17"/>
        <v>0</v>
      </c>
      <c r="AK62" s="149">
        <f t="shared" ca="1" si="17"/>
        <v>0</v>
      </c>
      <c r="AL62" s="149">
        <f t="shared" ca="1" si="17"/>
        <v>0</v>
      </c>
      <c r="AM62" s="149">
        <f t="shared" ca="1" si="17"/>
        <v>0</v>
      </c>
      <c r="AN62" s="150">
        <f t="shared" ca="1" si="17"/>
        <v>0</v>
      </c>
      <c r="AO62" s="150">
        <f t="shared" ref="AO62:AO81" ca="1" si="18">SUM(AI62:AN62)</f>
        <v>0</v>
      </c>
      <c r="AP62" s="150">
        <f ca="1">INDIRECT("'"&amp;$N62&amp;"'!"&amp;AP$56&amp;ROW(INDIRECT("'"&amp;$N62&amp;"'!"&amp;AP$58)))</f>
        <v>0</v>
      </c>
      <c r="AQ62" s="150" t="str">
        <f ca="1">INDIRECT("'"&amp;$N62&amp;"'!"&amp;AQ$56&amp;ROW(INDIRECT("'"&amp;$N62&amp;"'!"&amp;AQ$58)))</f>
        <v xml:space="preserve"> </v>
      </c>
      <c r="AR62" s="150" t="str">
        <f t="shared" ref="AP62:BC77" ca="1" si="19">INDIRECT("'"&amp;$N62&amp;"'!"&amp;AR$56&amp;ROW(INDIRECT("'"&amp;$N62&amp;"'!"&amp;AR$58)))</f>
        <v/>
      </c>
      <c r="AS62" s="150">
        <f t="shared" ca="1" si="19"/>
        <v>0</v>
      </c>
      <c r="AT62" s="150">
        <f ca="1">INDIRECT("'"&amp;$N62&amp;"'!"&amp;AT$56&amp;ROW(INDIRECT("'"&amp;$N62&amp;"'!"&amp;AT$58)))</f>
        <v>0</v>
      </c>
      <c r="AU62" s="148">
        <f t="shared" ca="1" si="19"/>
        <v>0</v>
      </c>
      <c r="AV62" s="150">
        <f t="shared" ca="1" si="19"/>
        <v>0</v>
      </c>
      <c r="AW62" s="148">
        <f t="shared" ca="1" si="19"/>
        <v>0</v>
      </c>
      <c r="AX62" s="150">
        <f t="shared" ca="1" si="19"/>
        <v>0</v>
      </c>
      <c r="AY62" s="368" t="str">
        <f>'Part1-Coord'!L4</f>
        <v>Part. non finançable</v>
      </c>
      <c r="AZ62" s="372">
        <f>'Part1-Coord'!D68</f>
        <v>0</v>
      </c>
      <c r="BA62" s="368">
        <f t="shared" ref="BA62:BA81" ca="1" si="20">(AH62-AE62)*AZ62</f>
        <v>0</v>
      </c>
      <c r="BB62" s="150"/>
      <c r="BC62" s="202" t="str">
        <f t="shared" ca="1" si="19"/>
        <v/>
      </c>
      <c r="BD62" s="205">
        <v>1</v>
      </c>
      <c r="BF62" s="281" t="str">
        <f t="shared" ref="BF62:BF81" ca="1" si="21">B62</f>
        <v/>
      </c>
      <c r="BG62" s="282" t="str">
        <f t="shared" ref="BG62:BG81" ca="1" si="22">E62</f>
        <v/>
      </c>
    </row>
    <row r="63" spans="1:59" s="31" customFormat="1" ht="24" customHeight="1" thickTop="1" thickBot="1" x14ac:dyDescent="0.35">
      <c r="A63" s="252">
        <v>2</v>
      </c>
      <c r="B63" s="743" t="str">
        <f t="shared" ca="1" si="6"/>
        <v/>
      </c>
      <c r="C63" s="744"/>
      <c r="D63" s="744"/>
      <c r="E63" s="587" t="str">
        <f t="shared" ca="1" si="7"/>
        <v/>
      </c>
      <c r="F63" s="587"/>
      <c r="G63" s="365">
        <f t="shared" ca="1" si="8"/>
        <v>100</v>
      </c>
      <c r="H63" s="365">
        <f t="shared" ca="1" si="9"/>
        <v>100</v>
      </c>
      <c r="I63" s="382">
        <f t="shared" si="10"/>
        <v>0</v>
      </c>
      <c r="J63" s="365">
        <f t="shared" ca="1" si="11"/>
        <v>0</v>
      </c>
      <c r="K63" s="439">
        <f t="shared" ca="1" si="12"/>
        <v>100</v>
      </c>
      <c r="L63" s="211"/>
      <c r="M63" s="280" t="s">
        <v>221</v>
      </c>
      <c r="N63" s="290" t="str">
        <f t="shared" ref="N63:N81" si="23">"Part"&amp;A63</f>
        <v>Part2</v>
      </c>
      <c r="O63" s="106"/>
      <c r="P63" s="151">
        <f t="shared" ca="1" si="13"/>
        <v>0</v>
      </c>
      <c r="Q63" s="152">
        <f t="shared" ca="1" si="13"/>
        <v>0</v>
      </c>
      <c r="R63" s="152">
        <f t="shared" ca="1" si="13"/>
        <v>0</v>
      </c>
      <c r="S63" s="152">
        <f t="shared" ca="1" si="13"/>
        <v>100</v>
      </c>
      <c r="T63" s="152">
        <f t="shared" ca="1" si="13"/>
        <v>0</v>
      </c>
      <c r="U63" s="152">
        <f t="shared" ca="1" si="13"/>
        <v>0</v>
      </c>
      <c r="V63" s="153">
        <f t="shared" ca="1" si="13"/>
        <v>0</v>
      </c>
      <c r="W63" s="378">
        <f>Part2!G79</f>
        <v>0</v>
      </c>
      <c r="X63" s="150">
        <f>Part2!G80</f>
        <v>0</v>
      </c>
      <c r="Y63" s="149">
        <f t="shared" ca="1" si="14"/>
        <v>100</v>
      </c>
      <c r="Z63" s="151">
        <f t="shared" ca="1" si="15"/>
        <v>0</v>
      </c>
      <c r="AA63" s="152">
        <f t="shared" ca="1" si="15"/>
        <v>0</v>
      </c>
      <c r="AB63" s="152">
        <f t="shared" ca="1" si="15"/>
        <v>0</v>
      </c>
      <c r="AC63" s="152">
        <f t="shared" ca="1" si="15"/>
        <v>100</v>
      </c>
      <c r="AD63" s="152">
        <f t="shared" ca="1" si="15"/>
        <v>0</v>
      </c>
      <c r="AE63" s="153">
        <f t="shared" ca="1" si="15"/>
        <v>0</v>
      </c>
      <c r="AF63" s="378">
        <f>Part2!H79</f>
        <v>0</v>
      </c>
      <c r="AG63" s="150">
        <f>Part2!H80</f>
        <v>0</v>
      </c>
      <c r="AH63" s="149">
        <f t="shared" ca="1" si="16"/>
        <v>100</v>
      </c>
      <c r="AI63" s="151">
        <f t="shared" ca="1" si="17"/>
        <v>0</v>
      </c>
      <c r="AJ63" s="152">
        <f t="shared" ca="1" si="17"/>
        <v>0</v>
      </c>
      <c r="AK63" s="152">
        <f t="shared" ca="1" si="17"/>
        <v>0</v>
      </c>
      <c r="AL63" s="152">
        <f t="shared" ca="1" si="17"/>
        <v>0</v>
      </c>
      <c r="AM63" s="152">
        <f t="shared" ca="1" si="17"/>
        <v>0</v>
      </c>
      <c r="AN63" s="153">
        <f t="shared" ca="1" si="17"/>
        <v>0</v>
      </c>
      <c r="AO63" s="153">
        <f t="shared" ca="1" si="18"/>
        <v>0</v>
      </c>
      <c r="AP63" s="153">
        <f t="shared" ca="1" si="19"/>
        <v>0</v>
      </c>
      <c r="AQ63" s="150" t="str">
        <f t="shared" ca="1" si="19"/>
        <v xml:space="preserve"> </v>
      </c>
      <c r="AR63" s="150" t="str">
        <f t="shared" ca="1" si="19"/>
        <v/>
      </c>
      <c r="AS63" s="153">
        <f t="shared" ca="1" si="19"/>
        <v>100</v>
      </c>
      <c r="AT63" s="153">
        <f ca="1">INDIRECT("'"&amp;$N63&amp;"'!"&amp;AT$56&amp;ROW(INDIRECT("'"&amp;$N63&amp;"'!"&amp;AT$58)))</f>
        <v>0</v>
      </c>
      <c r="AU63" s="151">
        <f t="shared" ca="1" si="19"/>
        <v>0</v>
      </c>
      <c r="AV63" s="153">
        <f t="shared" ca="1" si="19"/>
        <v>0</v>
      </c>
      <c r="AW63" s="151">
        <f t="shared" ca="1" si="19"/>
        <v>0</v>
      </c>
      <c r="AX63" s="152">
        <f t="shared" ca="1" si="19"/>
        <v>0</v>
      </c>
      <c r="AY63" s="379" t="str">
        <f>Part2!L10</f>
        <v>Part. non finançable</v>
      </c>
      <c r="AZ63" s="373">
        <f>Part2!D74</f>
        <v>0</v>
      </c>
      <c r="BA63" s="369">
        <f t="shared" ca="1" si="20"/>
        <v>0</v>
      </c>
      <c r="BB63" s="153"/>
      <c r="BC63" s="203">
        <f t="shared" ca="1" si="19"/>
        <v>0</v>
      </c>
      <c r="BD63" s="206">
        <v>1</v>
      </c>
      <c r="BF63" s="283" t="str">
        <f t="shared" ca="1" si="21"/>
        <v/>
      </c>
      <c r="BG63" s="284" t="str">
        <f t="shared" ca="1" si="22"/>
        <v/>
      </c>
    </row>
    <row r="64" spans="1:59" s="31" customFormat="1" ht="24" customHeight="1" thickTop="1" thickBot="1" x14ac:dyDescent="0.35">
      <c r="A64" s="252">
        <v>3</v>
      </c>
      <c r="B64" s="743" t="str">
        <f t="shared" ca="1" si="6"/>
        <v/>
      </c>
      <c r="C64" s="744"/>
      <c r="D64" s="744"/>
      <c r="E64" s="587" t="str">
        <f t="shared" ca="1" si="7"/>
        <v/>
      </c>
      <c r="F64" s="587"/>
      <c r="G64" s="365">
        <f t="shared" ca="1" si="8"/>
        <v>0</v>
      </c>
      <c r="H64" s="365">
        <f t="shared" ca="1" si="9"/>
        <v>0</v>
      </c>
      <c r="I64" s="382">
        <f t="shared" si="10"/>
        <v>0</v>
      </c>
      <c r="J64" s="365">
        <f t="shared" ca="1" si="11"/>
        <v>0</v>
      </c>
      <c r="K64" s="439">
        <f t="shared" ca="1" si="12"/>
        <v>0</v>
      </c>
      <c r="L64" s="211"/>
      <c r="M64" s="280" t="s">
        <v>221</v>
      </c>
      <c r="N64" s="290" t="str">
        <f t="shared" si="23"/>
        <v>Part3</v>
      </c>
      <c r="P64" s="151">
        <f t="shared" ca="1" si="13"/>
        <v>0</v>
      </c>
      <c r="Q64" s="152">
        <f t="shared" ca="1" si="13"/>
        <v>0</v>
      </c>
      <c r="R64" s="152">
        <f t="shared" ca="1" si="13"/>
        <v>0</v>
      </c>
      <c r="S64" s="152">
        <f t="shared" ca="1" si="13"/>
        <v>0</v>
      </c>
      <c r="T64" s="152">
        <f t="shared" ca="1" si="13"/>
        <v>0</v>
      </c>
      <c r="U64" s="152">
        <f t="shared" ca="1" si="13"/>
        <v>0</v>
      </c>
      <c r="V64" s="153">
        <f t="shared" ca="1" si="13"/>
        <v>0</v>
      </c>
      <c r="W64" s="378">
        <f>Part3!G79</f>
        <v>0</v>
      </c>
      <c r="X64" s="150">
        <f>Part3!G80</f>
        <v>0</v>
      </c>
      <c r="Y64" s="149">
        <f t="shared" ca="1" si="14"/>
        <v>0</v>
      </c>
      <c r="Z64" s="151">
        <f t="shared" ca="1" si="15"/>
        <v>0</v>
      </c>
      <c r="AA64" s="152">
        <f t="shared" ca="1" si="15"/>
        <v>0</v>
      </c>
      <c r="AB64" s="152">
        <f t="shared" ca="1" si="15"/>
        <v>0</v>
      </c>
      <c r="AC64" s="152">
        <f t="shared" ca="1" si="15"/>
        <v>0</v>
      </c>
      <c r="AD64" s="152">
        <f t="shared" ca="1" si="15"/>
        <v>0</v>
      </c>
      <c r="AE64" s="153">
        <f t="shared" ca="1" si="15"/>
        <v>0</v>
      </c>
      <c r="AF64" s="378">
        <f>Part3!H79</f>
        <v>0</v>
      </c>
      <c r="AG64" s="150">
        <f>Part3!H80</f>
        <v>0</v>
      </c>
      <c r="AH64" s="149">
        <f t="shared" ca="1" si="16"/>
        <v>0</v>
      </c>
      <c r="AI64" s="151">
        <f t="shared" ca="1" si="17"/>
        <v>0</v>
      </c>
      <c r="AJ64" s="152">
        <f t="shared" ca="1" si="17"/>
        <v>0</v>
      </c>
      <c r="AK64" s="152">
        <f t="shared" ca="1" si="17"/>
        <v>0</v>
      </c>
      <c r="AL64" s="152">
        <f t="shared" ca="1" si="17"/>
        <v>0</v>
      </c>
      <c r="AM64" s="152">
        <f t="shared" ca="1" si="17"/>
        <v>0</v>
      </c>
      <c r="AN64" s="153">
        <f t="shared" ca="1" si="17"/>
        <v>0</v>
      </c>
      <c r="AO64" s="153">
        <f t="shared" ca="1" si="18"/>
        <v>0</v>
      </c>
      <c r="AP64" s="153">
        <f t="shared" ca="1" si="19"/>
        <v>0</v>
      </c>
      <c r="AQ64" s="150" t="str">
        <f t="shared" ca="1" si="19"/>
        <v xml:space="preserve"> </v>
      </c>
      <c r="AR64" s="150" t="str">
        <f t="shared" ca="1" si="19"/>
        <v/>
      </c>
      <c r="AS64" s="153">
        <f t="shared" ca="1" si="19"/>
        <v>0</v>
      </c>
      <c r="AT64" s="153">
        <f t="shared" ca="1" si="19"/>
        <v>0</v>
      </c>
      <c r="AU64" s="151">
        <f t="shared" ca="1" si="19"/>
        <v>0</v>
      </c>
      <c r="AV64" s="153">
        <f t="shared" ca="1" si="19"/>
        <v>0</v>
      </c>
      <c r="AW64" s="151">
        <f t="shared" ca="1" si="19"/>
        <v>0</v>
      </c>
      <c r="AX64" s="152">
        <f t="shared" ca="1" si="19"/>
        <v>0</v>
      </c>
      <c r="AY64" s="379" t="str">
        <f>Part3!L10</f>
        <v>Part. non finançable</v>
      </c>
      <c r="AZ64" s="373">
        <f>Part3!D74</f>
        <v>0</v>
      </c>
      <c r="BA64" s="369">
        <f t="shared" ca="1" si="20"/>
        <v>0</v>
      </c>
      <c r="BB64" s="153"/>
      <c r="BC64" s="203">
        <f t="shared" ca="1" si="19"/>
        <v>0</v>
      </c>
      <c r="BD64" s="206">
        <v>1</v>
      </c>
      <c r="BF64" s="283" t="str">
        <f t="shared" ca="1" si="21"/>
        <v/>
      </c>
      <c r="BG64" s="284" t="str">
        <f t="shared" ca="1" si="22"/>
        <v/>
      </c>
    </row>
    <row r="65" spans="1:59" s="31" customFormat="1" ht="24" customHeight="1" thickTop="1" thickBot="1" x14ac:dyDescent="0.35">
      <c r="A65" s="252">
        <v>4</v>
      </c>
      <c r="B65" s="743" t="str">
        <f t="shared" ca="1" si="6"/>
        <v/>
      </c>
      <c r="C65" s="744"/>
      <c r="D65" s="744"/>
      <c r="E65" s="587" t="str">
        <f t="shared" ca="1" si="7"/>
        <v/>
      </c>
      <c r="F65" s="587"/>
      <c r="G65" s="365">
        <f t="shared" ca="1" si="8"/>
        <v>0</v>
      </c>
      <c r="H65" s="365">
        <f t="shared" ca="1" si="9"/>
        <v>0</v>
      </c>
      <c r="I65" s="382">
        <f t="shared" si="10"/>
        <v>0</v>
      </c>
      <c r="J65" s="365">
        <f t="shared" ca="1" si="11"/>
        <v>0</v>
      </c>
      <c r="K65" s="439">
        <f t="shared" ca="1" si="12"/>
        <v>0</v>
      </c>
      <c r="L65" s="211"/>
      <c r="M65" s="280" t="s">
        <v>221</v>
      </c>
      <c r="N65" s="290" t="str">
        <f t="shared" si="23"/>
        <v>Part4</v>
      </c>
      <c r="P65" s="151">
        <f t="shared" ca="1" si="13"/>
        <v>0</v>
      </c>
      <c r="Q65" s="152">
        <f t="shared" ca="1" si="13"/>
        <v>0</v>
      </c>
      <c r="R65" s="152">
        <f t="shared" ca="1" si="13"/>
        <v>0</v>
      </c>
      <c r="S65" s="152">
        <f t="shared" ca="1" si="13"/>
        <v>0</v>
      </c>
      <c r="T65" s="152">
        <f t="shared" ca="1" si="13"/>
        <v>0</v>
      </c>
      <c r="U65" s="152">
        <f t="shared" ca="1" si="13"/>
        <v>0</v>
      </c>
      <c r="V65" s="153">
        <f t="shared" ca="1" si="13"/>
        <v>0</v>
      </c>
      <c r="W65" s="378">
        <f>Part4!G79</f>
        <v>0</v>
      </c>
      <c r="X65" s="378">
        <f>Part4!G80</f>
        <v>0</v>
      </c>
      <c r="Y65" s="149">
        <f t="shared" ca="1" si="14"/>
        <v>0</v>
      </c>
      <c r="Z65" s="151">
        <f t="shared" ca="1" si="15"/>
        <v>0</v>
      </c>
      <c r="AA65" s="152">
        <f t="shared" ca="1" si="15"/>
        <v>0</v>
      </c>
      <c r="AB65" s="152">
        <f t="shared" ca="1" si="15"/>
        <v>0</v>
      </c>
      <c r="AC65" s="152">
        <f t="shared" ca="1" si="15"/>
        <v>0</v>
      </c>
      <c r="AD65" s="152">
        <f t="shared" ca="1" si="15"/>
        <v>0</v>
      </c>
      <c r="AE65" s="153">
        <f t="shared" ca="1" si="15"/>
        <v>0</v>
      </c>
      <c r="AF65" s="378">
        <f>Part4!H79</f>
        <v>0</v>
      </c>
      <c r="AG65" s="378">
        <f>Part4!H80</f>
        <v>0</v>
      </c>
      <c r="AH65" s="149">
        <f t="shared" ca="1" si="16"/>
        <v>0</v>
      </c>
      <c r="AI65" s="151">
        <f t="shared" ca="1" si="17"/>
        <v>0</v>
      </c>
      <c r="AJ65" s="152">
        <f t="shared" ca="1" si="17"/>
        <v>0</v>
      </c>
      <c r="AK65" s="152">
        <f t="shared" ca="1" si="17"/>
        <v>0</v>
      </c>
      <c r="AL65" s="152">
        <f t="shared" ca="1" si="17"/>
        <v>0</v>
      </c>
      <c r="AM65" s="152">
        <f t="shared" ca="1" si="17"/>
        <v>0</v>
      </c>
      <c r="AN65" s="153">
        <f t="shared" ca="1" si="17"/>
        <v>0</v>
      </c>
      <c r="AO65" s="153">
        <f t="shared" ca="1" si="18"/>
        <v>0</v>
      </c>
      <c r="AP65" s="153">
        <f t="shared" ca="1" si="19"/>
        <v>0</v>
      </c>
      <c r="AQ65" s="150" t="str">
        <f t="shared" ca="1" si="19"/>
        <v xml:space="preserve"> </v>
      </c>
      <c r="AR65" s="150" t="str">
        <f t="shared" ca="1" si="19"/>
        <v/>
      </c>
      <c r="AS65" s="153">
        <f t="shared" ca="1" si="19"/>
        <v>0</v>
      </c>
      <c r="AT65" s="153">
        <f t="shared" ca="1" si="19"/>
        <v>0</v>
      </c>
      <c r="AU65" s="151">
        <f t="shared" ca="1" si="19"/>
        <v>0</v>
      </c>
      <c r="AV65" s="153">
        <f t="shared" ca="1" si="19"/>
        <v>0</v>
      </c>
      <c r="AW65" s="151">
        <f t="shared" ca="1" si="19"/>
        <v>0</v>
      </c>
      <c r="AX65" s="153">
        <f t="shared" ca="1" si="19"/>
        <v>0</v>
      </c>
      <c r="AY65" s="369" t="str">
        <f>Part4!L10</f>
        <v>Part. non finançable</v>
      </c>
      <c r="AZ65" s="373">
        <f>Part4!D74</f>
        <v>0</v>
      </c>
      <c r="BA65" s="369">
        <f t="shared" ca="1" si="20"/>
        <v>0</v>
      </c>
      <c r="BB65" s="153"/>
      <c r="BC65" s="203">
        <f t="shared" ca="1" si="19"/>
        <v>0</v>
      </c>
      <c r="BD65" s="206">
        <v>1</v>
      </c>
      <c r="BF65" s="283" t="str">
        <f t="shared" ca="1" si="21"/>
        <v/>
      </c>
      <c r="BG65" s="284" t="str">
        <f t="shared" ca="1" si="22"/>
        <v/>
      </c>
    </row>
    <row r="66" spans="1:59" s="31" customFormat="1" ht="24" customHeight="1" thickTop="1" thickBot="1" x14ac:dyDescent="0.35">
      <c r="A66" s="252">
        <v>5</v>
      </c>
      <c r="B66" s="743" t="str">
        <f t="shared" ca="1" si="6"/>
        <v/>
      </c>
      <c r="C66" s="744"/>
      <c r="D66" s="744"/>
      <c r="E66" s="587" t="str">
        <f t="shared" ca="1" si="7"/>
        <v/>
      </c>
      <c r="F66" s="587"/>
      <c r="G66" s="365">
        <f t="shared" ca="1" si="8"/>
        <v>0</v>
      </c>
      <c r="H66" s="365">
        <f t="shared" ca="1" si="9"/>
        <v>0</v>
      </c>
      <c r="I66" s="382">
        <f t="shared" si="10"/>
        <v>0</v>
      </c>
      <c r="J66" s="365">
        <f t="shared" ca="1" si="11"/>
        <v>0</v>
      </c>
      <c r="K66" s="439">
        <f t="shared" ca="1" si="12"/>
        <v>0</v>
      </c>
      <c r="L66" s="211"/>
      <c r="M66" s="280" t="s">
        <v>221</v>
      </c>
      <c r="N66" s="291" t="str">
        <f t="shared" si="23"/>
        <v>Part5</v>
      </c>
      <c r="O66" s="115"/>
      <c r="P66" s="151">
        <f t="shared" ca="1" si="13"/>
        <v>0</v>
      </c>
      <c r="Q66" s="155">
        <f t="shared" ca="1" si="13"/>
        <v>0</v>
      </c>
      <c r="R66" s="155">
        <f t="shared" ca="1" si="13"/>
        <v>0</v>
      </c>
      <c r="S66" s="155">
        <f t="shared" ca="1" si="13"/>
        <v>0</v>
      </c>
      <c r="T66" s="155">
        <f t="shared" ca="1" si="13"/>
        <v>0</v>
      </c>
      <c r="U66" s="155">
        <f t="shared" ca="1" si="13"/>
        <v>0</v>
      </c>
      <c r="V66" s="156">
        <f t="shared" ca="1" si="13"/>
        <v>0</v>
      </c>
      <c r="W66" s="384">
        <f>Part5!G79</f>
        <v>0</v>
      </c>
      <c r="X66" s="384">
        <f>Part5!G80</f>
        <v>0</v>
      </c>
      <c r="Y66" s="149">
        <f t="shared" ca="1" si="14"/>
        <v>0</v>
      </c>
      <c r="Z66" s="154">
        <f t="shared" ca="1" si="15"/>
        <v>0</v>
      </c>
      <c r="AA66" s="155">
        <f t="shared" ca="1" si="15"/>
        <v>0</v>
      </c>
      <c r="AB66" s="155">
        <f t="shared" ca="1" si="15"/>
        <v>0</v>
      </c>
      <c r="AC66" s="155">
        <f t="shared" ca="1" si="15"/>
        <v>0</v>
      </c>
      <c r="AD66" s="155">
        <f t="shared" ca="1" si="15"/>
        <v>0</v>
      </c>
      <c r="AE66" s="156">
        <f t="shared" ca="1" si="15"/>
        <v>0</v>
      </c>
      <c r="AF66" s="384">
        <f>Part5!H79</f>
        <v>0</v>
      </c>
      <c r="AG66" s="384">
        <f>Part5!H80</f>
        <v>0</v>
      </c>
      <c r="AH66" s="149">
        <f t="shared" ca="1" si="16"/>
        <v>0</v>
      </c>
      <c r="AI66" s="154">
        <f t="shared" ca="1" si="17"/>
        <v>0</v>
      </c>
      <c r="AJ66" s="155">
        <f t="shared" ca="1" si="17"/>
        <v>0</v>
      </c>
      <c r="AK66" s="155">
        <f t="shared" ca="1" si="17"/>
        <v>0</v>
      </c>
      <c r="AL66" s="155">
        <f t="shared" ca="1" si="17"/>
        <v>0</v>
      </c>
      <c r="AM66" s="155">
        <f t="shared" ca="1" si="17"/>
        <v>0</v>
      </c>
      <c r="AN66" s="156">
        <f t="shared" ca="1" si="17"/>
        <v>0</v>
      </c>
      <c r="AO66" s="156">
        <f t="shared" ca="1" si="18"/>
        <v>0</v>
      </c>
      <c r="AP66" s="156">
        <f t="shared" ca="1" si="19"/>
        <v>0</v>
      </c>
      <c r="AQ66" s="150" t="str">
        <f t="shared" ca="1" si="19"/>
        <v xml:space="preserve"> </v>
      </c>
      <c r="AR66" s="150" t="str">
        <f t="shared" ca="1" si="19"/>
        <v/>
      </c>
      <c r="AS66" s="156">
        <f t="shared" ca="1" si="19"/>
        <v>0</v>
      </c>
      <c r="AT66" s="156">
        <f t="shared" ca="1" si="19"/>
        <v>0</v>
      </c>
      <c r="AU66" s="154">
        <f t="shared" ca="1" si="19"/>
        <v>0</v>
      </c>
      <c r="AV66" s="156">
        <f t="shared" ca="1" si="19"/>
        <v>0</v>
      </c>
      <c r="AW66" s="154">
        <f t="shared" ca="1" si="19"/>
        <v>0</v>
      </c>
      <c r="AX66" s="156">
        <f t="shared" ca="1" si="19"/>
        <v>0</v>
      </c>
      <c r="AY66" s="370" t="str">
        <f>Part5!L10</f>
        <v>Part. non finançable</v>
      </c>
      <c r="AZ66" s="374">
        <f>Part5!D74</f>
        <v>0</v>
      </c>
      <c r="BA66" s="370">
        <f t="shared" ca="1" si="20"/>
        <v>0</v>
      </c>
      <c r="BB66" s="156"/>
      <c r="BC66" s="204">
        <f t="shared" ca="1" si="19"/>
        <v>0</v>
      </c>
      <c r="BD66" s="207">
        <v>1</v>
      </c>
      <c r="BF66" s="283" t="str">
        <f t="shared" ca="1" si="21"/>
        <v/>
      </c>
      <c r="BG66" s="284" t="str">
        <f t="shared" ca="1" si="22"/>
        <v/>
      </c>
    </row>
    <row r="67" spans="1:59" s="31" customFormat="1" ht="24" customHeight="1" thickTop="1" thickBot="1" x14ac:dyDescent="0.35">
      <c r="A67" s="252">
        <v>6</v>
      </c>
      <c r="B67" s="743" t="str">
        <f t="shared" ca="1" si="6"/>
        <v/>
      </c>
      <c r="C67" s="744"/>
      <c r="D67" s="744"/>
      <c r="E67" s="587" t="str">
        <f t="shared" ca="1" si="7"/>
        <v/>
      </c>
      <c r="F67" s="587"/>
      <c r="G67" s="365">
        <f t="shared" ca="1" si="8"/>
        <v>0</v>
      </c>
      <c r="H67" s="365">
        <f t="shared" ca="1" si="9"/>
        <v>0</v>
      </c>
      <c r="I67" s="382">
        <f t="shared" si="10"/>
        <v>0</v>
      </c>
      <c r="J67" s="365">
        <f t="shared" ca="1" si="11"/>
        <v>0</v>
      </c>
      <c r="K67" s="439">
        <f t="shared" ca="1" si="12"/>
        <v>0</v>
      </c>
      <c r="L67" s="211"/>
      <c r="M67" s="280" t="s">
        <v>221</v>
      </c>
      <c r="N67" s="292" t="str">
        <f t="shared" si="23"/>
        <v>Part6</v>
      </c>
      <c r="O67" s="114"/>
      <c r="P67" s="148">
        <f t="shared" ca="1" si="13"/>
        <v>0</v>
      </c>
      <c r="Q67" s="149">
        <f t="shared" ca="1" si="13"/>
        <v>0</v>
      </c>
      <c r="R67" s="149">
        <f t="shared" ca="1" si="13"/>
        <v>0</v>
      </c>
      <c r="S67" s="149">
        <f t="shared" ca="1" si="13"/>
        <v>0</v>
      </c>
      <c r="T67" s="149">
        <f t="shared" ca="1" si="13"/>
        <v>0</v>
      </c>
      <c r="U67" s="149">
        <f t="shared" ca="1" si="13"/>
        <v>0</v>
      </c>
      <c r="V67" s="150">
        <f t="shared" ca="1" si="13"/>
        <v>0</v>
      </c>
      <c r="W67" s="383">
        <f>Part6!G79</f>
        <v>0</v>
      </c>
      <c r="X67" s="383">
        <f>Part6!G80</f>
        <v>0</v>
      </c>
      <c r="Y67" s="149">
        <f t="shared" ca="1" si="14"/>
        <v>0</v>
      </c>
      <c r="Z67" s="148">
        <f t="shared" ca="1" si="15"/>
        <v>0</v>
      </c>
      <c r="AA67" s="149">
        <f t="shared" ca="1" si="15"/>
        <v>0</v>
      </c>
      <c r="AB67" s="149">
        <f t="shared" ca="1" si="15"/>
        <v>0</v>
      </c>
      <c r="AC67" s="149">
        <f t="shared" ca="1" si="15"/>
        <v>0</v>
      </c>
      <c r="AD67" s="149">
        <f t="shared" ca="1" si="15"/>
        <v>0</v>
      </c>
      <c r="AE67" s="150">
        <f t="shared" ca="1" si="15"/>
        <v>0</v>
      </c>
      <c r="AF67" s="383">
        <f>Part6!H79</f>
        <v>0</v>
      </c>
      <c r="AG67" s="383">
        <f>Part6!H80</f>
        <v>0</v>
      </c>
      <c r="AH67" s="149">
        <f t="shared" ca="1" si="16"/>
        <v>0</v>
      </c>
      <c r="AI67" s="148">
        <f t="shared" ca="1" si="17"/>
        <v>0</v>
      </c>
      <c r="AJ67" s="149">
        <f t="shared" ca="1" si="17"/>
        <v>0</v>
      </c>
      <c r="AK67" s="149">
        <f t="shared" ca="1" si="17"/>
        <v>0</v>
      </c>
      <c r="AL67" s="149">
        <f t="shared" ca="1" si="17"/>
        <v>0</v>
      </c>
      <c r="AM67" s="149">
        <f t="shared" ca="1" si="17"/>
        <v>0</v>
      </c>
      <c r="AN67" s="150">
        <f t="shared" ca="1" si="17"/>
        <v>0</v>
      </c>
      <c r="AO67" s="150">
        <f t="shared" ca="1" si="18"/>
        <v>0</v>
      </c>
      <c r="AP67" s="150">
        <f t="shared" ca="1" si="19"/>
        <v>0</v>
      </c>
      <c r="AQ67" s="150" t="str">
        <f t="shared" ca="1" si="19"/>
        <v xml:space="preserve"> </v>
      </c>
      <c r="AR67" s="150" t="str">
        <f t="shared" ca="1" si="19"/>
        <v/>
      </c>
      <c r="AS67" s="150">
        <f t="shared" ca="1" si="19"/>
        <v>0</v>
      </c>
      <c r="AT67" s="150">
        <f t="shared" ca="1" si="19"/>
        <v>0</v>
      </c>
      <c r="AU67" s="148">
        <f t="shared" ca="1" si="19"/>
        <v>0</v>
      </c>
      <c r="AV67" s="150">
        <f t="shared" ca="1" si="19"/>
        <v>0</v>
      </c>
      <c r="AW67" s="148">
        <f t="shared" ca="1" si="19"/>
        <v>0</v>
      </c>
      <c r="AX67" s="150">
        <f t="shared" ca="1" si="19"/>
        <v>0</v>
      </c>
      <c r="AY67" s="368" t="str">
        <f>Part6!L10</f>
        <v>Part. non finançable</v>
      </c>
      <c r="AZ67" s="372">
        <f>Part6!D74</f>
        <v>0</v>
      </c>
      <c r="BA67" s="368">
        <f t="shared" ca="1" si="20"/>
        <v>0</v>
      </c>
      <c r="BB67" s="150"/>
      <c r="BC67" s="202">
        <f t="shared" ca="1" si="19"/>
        <v>0</v>
      </c>
      <c r="BD67" s="205">
        <v>1</v>
      </c>
      <c r="BF67" s="283" t="str">
        <f t="shared" ca="1" si="21"/>
        <v/>
      </c>
      <c r="BG67" s="284" t="str">
        <f t="shared" ca="1" si="22"/>
        <v/>
      </c>
    </row>
    <row r="68" spans="1:59" s="31" customFormat="1" ht="24" customHeight="1" thickTop="1" thickBot="1" x14ac:dyDescent="0.35">
      <c r="A68" s="252">
        <v>7</v>
      </c>
      <c r="B68" s="743" t="str">
        <f t="shared" ca="1" si="6"/>
        <v/>
      </c>
      <c r="C68" s="744"/>
      <c r="D68" s="744"/>
      <c r="E68" s="587" t="str">
        <f t="shared" ca="1" si="7"/>
        <v/>
      </c>
      <c r="F68" s="587"/>
      <c r="G68" s="365">
        <f t="shared" ca="1" si="8"/>
        <v>0</v>
      </c>
      <c r="H68" s="365">
        <f t="shared" ca="1" si="9"/>
        <v>0</v>
      </c>
      <c r="I68" s="382">
        <f t="shared" si="10"/>
        <v>0</v>
      </c>
      <c r="J68" s="365">
        <f t="shared" ca="1" si="11"/>
        <v>0</v>
      </c>
      <c r="K68" s="439">
        <f t="shared" ca="1" si="12"/>
        <v>0</v>
      </c>
      <c r="L68" s="211"/>
      <c r="M68" s="280" t="s">
        <v>221</v>
      </c>
      <c r="N68" s="290" t="str">
        <f t="shared" si="23"/>
        <v>Part7</v>
      </c>
      <c r="P68" s="151">
        <f t="shared" ca="1" si="13"/>
        <v>0</v>
      </c>
      <c r="Q68" s="152">
        <f t="shared" ca="1" si="13"/>
        <v>0</v>
      </c>
      <c r="R68" s="152">
        <f t="shared" ca="1" si="13"/>
        <v>0</v>
      </c>
      <c r="S68" s="152">
        <f t="shared" ca="1" si="13"/>
        <v>0</v>
      </c>
      <c r="T68" s="152">
        <f t="shared" ca="1" si="13"/>
        <v>0</v>
      </c>
      <c r="U68" s="152">
        <f t="shared" ca="1" si="13"/>
        <v>0</v>
      </c>
      <c r="V68" s="153">
        <f t="shared" ca="1" si="13"/>
        <v>0</v>
      </c>
      <c r="W68" s="378">
        <f>Part7!G79</f>
        <v>0</v>
      </c>
      <c r="X68" s="378">
        <f>Part7!G80</f>
        <v>0</v>
      </c>
      <c r="Y68" s="149">
        <f t="shared" ca="1" si="14"/>
        <v>0</v>
      </c>
      <c r="Z68" s="151">
        <f t="shared" ca="1" si="15"/>
        <v>0</v>
      </c>
      <c r="AA68" s="152">
        <f t="shared" ca="1" si="15"/>
        <v>0</v>
      </c>
      <c r="AB68" s="152">
        <f t="shared" ca="1" si="15"/>
        <v>0</v>
      </c>
      <c r="AC68" s="152">
        <f t="shared" ca="1" si="15"/>
        <v>0</v>
      </c>
      <c r="AD68" s="152">
        <f t="shared" ca="1" si="15"/>
        <v>0</v>
      </c>
      <c r="AE68" s="153">
        <f t="shared" ca="1" si="15"/>
        <v>0</v>
      </c>
      <c r="AF68" s="378">
        <f>Part7!H79</f>
        <v>0</v>
      </c>
      <c r="AG68" s="378">
        <f>Part7!H80</f>
        <v>0</v>
      </c>
      <c r="AH68" s="149">
        <f t="shared" ca="1" si="16"/>
        <v>0</v>
      </c>
      <c r="AI68" s="151">
        <f t="shared" ca="1" si="17"/>
        <v>0</v>
      </c>
      <c r="AJ68" s="152">
        <f t="shared" ca="1" si="17"/>
        <v>0</v>
      </c>
      <c r="AK68" s="152">
        <f t="shared" ca="1" si="17"/>
        <v>0</v>
      </c>
      <c r="AL68" s="152">
        <f t="shared" ca="1" si="17"/>
        <v>0</v>
      </c>
      <c r="AM68" s="152">
        <f t="shared" ca="1" si="17"/>
        <v>0</v>
      </c>
      <c r="AN68" s="153">
        <f t="shared" ca="1" si="17"/>
        <v>0</v>
      </c>
      <c r="AO68" s="153">
        <f t="shared" ca="1" si="18"/>
        <v>0</v>
      </c>
      <c r="AP68" s="153">
        <f t="shared" ca="1" si="19"/>
        <v>0</v>
      </c>
      <c r="AQ68" s="150" t="str">
        <f t="shared" ca="1" si="19"/>
        <v xml:space="preserve"> </v>
      </c>
      <c r="AR68" s="150" t="str">
        <f t="shared" ca="1" si="19"/>
        <v/>
      </c>
      <c r="AS68" s="153">
        <f t="shared" ca="1" si="19"/>
        <v>0</v>
      </c>
      <c r="AT68" s="153">
        <f t="shared" ca="1" si="19"/>
        <v>0</v>
      </c>
      <c r="AU68" s="151">
        <f t="shared" ca="1" si="19"/>
        <v>0</v>
      </c>
      <c r="AV68" s="153">
        <f t="shared" ca="1" si="19"/>
        <v>0</v>
      </c>
      <c r="AW68" s="151">
        <f t="shared" ca="1" si="19"/>
        <v>0</v>
      </c>
      <c r="AX68" s="153">
        <f t="shared" ca="1" si="19"/>
        <v>0</v>
      </c>
      <c r="AY68" s="369" t="str">
        <f>Part7!L10</f>
        <v>Part. non finançable</v>
      </c>
      <c r="AZ68" s="373">
        <f>Part7!D74</f>
        <v>0</v>
      </c>
      <c r="BA68" s="369">
        <f t="shared" ca="1" si="20"/>
        <v>0</v>
      </c>
      <c r="BB68" s="153"/>
      <c r="BC68" s="203">
        <f t="shared" ca="1" si="19"/>
        <v>0</v>
      </c>
      <c r="BD68" s="206">
        <v>1</v>
      </c>
      <c r="BF68" s="283" t="str">
        <f t="shared" ca="1" si="21"/>
        <v/>
      </c>
      <c r="BG68" s="284" t="str">
        <f t="shared" ca="1" si="22"/>
        <v/>
      </c>
    </row>
    <row r="69" spans="1:59" s="31" customFormat="1" ht="24" customHeight="1" thickTop="1" thickBot="1" x14ac:dyDescent="0.35">
      <c r="A69" s="252">
        <v>8</v>
      </c>
      <c r="B69" s="743" t="str">
        <f t="shared" ca="1" si="6"/>
        <v/>
      </c>
      <c r="C69" s="744"/>
      <c r="D69" s="744"/>
      <c r="E69" s="587" t="str">
        <f t="shared" ca="1" si="7"/>
        <v/>
      </c>
      <c r="F69" s="587"/>
      <c r="G69" s="365">
        <f t="shared" ca="1" si="8"/>
        <v>0</v>
      </c>
      <c r="H69" s="365">
        <f t="shared" ca="1" si="9"/>
        <v>0</v>
      </c>
      <c r="I69" s="382">
        <f t="shared" si="10"/>
        <v>0</v>
      </c>
      <c r="J69" s="365">
        <f t="shared" ca="1" si="11"/>
        <v>0</v>
      </c>
      <c r="K69" s="439">
        <f t="shared" ca="1" si="12"/>
        <v>0</v>
      </c>
      <c r="L69" s="211"/>
      <c r="M69" s="280" t="s">
        <v>221</v>
      </c>
      <c r="N69" s="290" t="str">
        <f t="shared" si="23"/>
        <v>Part8</v>
      </c>
      <c r="P69" s="151">
        <f t="shared" ca="1" si="13"/>
        <v>0</v>
      </c>
      <c r="Q69" s="152">
        <f t="shared" ca="1" si="13"/>
        <v>0</v>
      </c>
      <c r="R69" s="152">
        <f t="shared" ca="1" si="13"/>
        <v>0</v>
      </c>
      <c r="S69" s="152">
        <f t="shared" ca="1" si="13"/>
        <v>0</v>
      </c>
      <c r="T69" s="152">
        <f t="shared" ca="1" si="13"/>
        <v>0</v>
      </c>
      <c r="U69" s="152">
        <f t="shared" ca="1" si="13"/>
        <v>0</v>
      </c>
      <c r="V69" s="153">
        <f t="shared" ca="1" si="13"/>
        <v>0</v>
      </c>
      <c r="W69" s="378">
        <f>Part8!G79</f>
        <v>0</v>
      </c>
      <c r="X69" s="378">
        <f>Part8!G80</f>
        <v>0</v>
      </c>
      <c r="Y69" s="149">
        <f t="shared" ca="1" si="14"/>
        <v>0</v>
      </c>
      <c r="Z69" s="151">
        <f t="shared" ca="1" si="15"/>
        <v>0</v>
      </c>
      <c r="AA69" s="152">
        <f t="shared" ca="1" si="15"/>
        <v>0</v>
      </c>
      <c r="AB69" s="152">
        <f t="shared" ca="1" si="15"/>
        <v>0</v>
      </c>
      <c r="AC69" s="152">
        <f t="shared" ca="1" si="15"/>
        <v>0</v>
      </c>
      <c r="AD69" s="152">
        <f t="shared" ca="1" si="15"/>
        <v>0</v>
      </c>
      <c r="AE69" s="153">
        <f t="shared" ca="1" si="15"/>
        <v>0</v>
      </c>
      <c r="AF69" s="378">
        <f>Part8!H79</f>
        <v>0</v>
      </c>
      <c r="AG69" s="378">
        <f>Part8!H80</f>
        <v>0</v>
      </c>
      <c r="AH69" s="149">
        <f t="shared" ca="1" si="16"/>
        <v>0</v>
      </c>
      <c r="AI69" s="151">
        <f t="shared" ca="1" si="17"/>
        <v>0</v>
      </c>
      <c r="AJ69" s="152">
        <f t="shared" ca="1" si="17"/>
        <v>0</v>
      </c>
      <c r="AK69" s="152">
        <f t="shared" ca="1" si="17"/>
        <v>0</v>
      </c>
      <c r="AL69" s="152">
        <f t="shared" ca="1" si="17"/>
        <v>0</v>
      </c>
      <c r="AM69" s="152">
        <f t="shared" ca="1" si="17"/>
        <v>0</v>
      </c>
      <c r="AN69" s="153">
        <f t="shared" ca="1" si="17"/>
        <v>0</v>
      </c>
      <c r="AO69" s="153">
        <f t="shared" ca="1" si="18"/>
        <v>0</v>
      </c>
      <c r="AP69" s="153">
        <f t="shared" ca="1" si="19"/>
        <v>0</v>
      </c>
      <c r="AQ69" s="150" t="str">
        <f t="shared" ca="1" si="19"/>
        <v xml:space="preserve"> </v>
      </c>
      <c r="AR69" s="150" t="str">
        <f t="shared" ca="1" si="19"/>
        <v/>
      </c>
      <c r="AS69" s="153">
        <f t="shared" ca="1" si="19"/>
        <v>0</v>
      </c>
      <c r="AT69" s="153">
        <f t="shared" ca="1" si="19"/>
        <v>0</v>
      </c>
      <c r="AU69" s="151">
        <f t="shared" ca="1" si="19"/>
        <v>0</v>
      </c>
      <c r="AV69" s="153">
        <f t="shared" ca="1" si="19"/>
        <v>0</v>
      </c>
      <c r="AW69" s="151">
        <f t="shared" ca="1" si="19"/>
        <v>0</v>
      </c>
      <c r="AX69" s="153">
        <f t="shared" ca="1" si="19"/>
        <v>0</v>
      </c>
      <c r="AY69" s="369" t="str">
        <f>Part8!L10</f>
        <v>Part. non finançable</v>
      </c>
      <c r="AZ69" s="373">
        <f>Part8!D74</f>
        <v>0</v>
      </c>
      <c r="BA69" s="369">
        <f t="shared" ca="1" si="20"/>
        <v>0</v>
      </c>
      <c r="BB69" s="153"/>
      <c r="BC69" s="203">
        <f t="shared" ca="1" si="19"/>
        <v>0</v>
      </c>
      <c r="BD69" s="206">
        <v>1</v>
      </c>
      <c r="BF69" s="283" t="str">
        <f t="shared" ca="1" si="21"/>
        <v/>
      </c>
      <c r="BG69" s="284" t="str">
        <f t="shared" ca="1" si="22"/>
        <v/>
      </c>
    </row>
    <row r="70" spans="1:59" s="31" customFormat="1" ht="24" customHeight="1" thickTop="1" thickBot="1" x14ac:dyDescent="0.35">
      <c r="A70" s="252">
        <v>9</v>
      </c>
      <c r="B70" s="743" t="str">
        <f t="shared" ca="1" si="6"/>
        <v/>
      </c>
      <c r="C70" s="744"/>
      <c r="D70" s="744"/>
      <c r="E70" s="587" t="str">
        <f t="shared" ca="1" si="7"/>
        <v/>
      </c>
      <c r="F70" s="587"/>
      <c r="G70" s="365">
        <f t="shared" ca="1" si="8"/>
        <v>0</v>
      </c>
      <c r="H70" s="365">
        <f t="shared" ca="1" si="9"/>
        <v>0</v>
      </c>
      <c r="I70" s="382">
        <f t="shared" si="10"/>
        <v>0</v>
      </c>
      <c r="J70" s="365">
        <f t="shared" ca="1" si="11"/>
        <v>0</v>
      </c>
      <c r="K70" s="439">
        <f t="shared" ca="1" si="12"/>
        <v>0</v>
      </c>
      <c r="L70" s="211"/>
      <c r="M70" s="280" t="s">
        <v>221</v>
      </c>
      <c r="N70" s="290" t="str">
        <f t="shared" si="23"/>
        <v>Part9</v>
      </c>
      <c r="P70" s="151">
        <f t="shared" ca="1" si="13"/>
        <v>0</v>
      </c>
      <c r="Q70" s="152">
        <f t="shared" ca="1" si="13"/>
        <v>0</v>
      </c>
      <c r="R70" s="152">
        <f t="shared" ca="1" si="13"/>
        <v>0</v>
      </c>
      <c r="S70" s="152">
        <f t="shared" ca="1" si="13"/>
        <v>0</v>
      </c>
      <c r="T70" s="152">
        <f t="shared" ca="1" si="13"/>
        <v>0</v>
      </c>
      <c r="U70" s="152">
        <f t="shared" ca="1" si="13"/>
        <v>0</v>
      </c>
      <c r="V70" s="153">
        <f t="shared" ca="1" si="13"/>
        <v>0</v>
      </c>
      <c r="W70" s="378">
        <f>Part9!G79</f>
        <v>0</v>
      </c>
      <c r="X70" s="378">
        <f>Part9!G80</f>
        <v>0</v>
      </c>
      <c r="Y70" s="149">
        <f t="shared" ca="1" si="14"/>
        <v>0</v>
      </c>
      <c r="Z70" s="151">
        <f t="shared" ca="1" si="15"/>
        <v>0</v>
      </c>
      <c r="AA70" s="152">
        <f t="shared" ca="1" si="15"/>
        <v>0</v>
      </c>
      <c r="AB70" s="152">
        <f t="shared" ca="1" si="15"/>
        <v>0</v>
      </c>
      <c r="AC70" s="152">
        <f t="shared" ca="1" si="15"/>
        <v>0</v>
      </c>
      <c r="AD70" s="152">
        <f t="shared" ca="1" si="15"/>
        <v>0</v>
      </c>
      <c r="AE70" s="153">
        <f t="shared" ca="1" si="15"/>
        <v>0</v>
      </c>
      <c r="AF70" s="378">
        <f>Part9!H79</f>
        <v>0</v>
      </c>
      <c r="AG70" s="378">
        <f>Part9!H80</f>
        <v>0</v>
      </c>
      <c r="AH70" s="149">
        <f t="shared" ca="1" si="16"/>
        <v>0</v>
      </c>
      <c r="AI70" s="151">
        <f t="shared" ca="1" si="17"/>
        <v>0</v>
      </c>
      <c r="AJ70" s="152">
        <f t="shared" ca="1" si="17"/>
        <v>0</v>
      </c>
      <c r="AK70" s="152">
        <f t="shared" ca="1" si="17"/>
        <v>0</v>
      </c>
      <c r="AL70" s="152">
        <f t="shared" ca="1" si="17"/>
        <v>0</v>
      </c>
      <c r="AM70" s="152">
        <f t="shared" ca="1" si="17"/>
        <v>0</v>
      </c>
      <c r="AN70" s="153">
        <f t="shared" ca="1" si="17"/>
        <v>0</v>
      </c>
      <c r="AO70" s="153">
        <f t="shared" ca="1" si="18"/>
        <v>0</v>
      </c>
      <c r="AP70" s="153">
        <f t="shared" ca="1" si="19"/>
        <v>0</v>
      </c>
      <c r="AQ70" s="150" t="str">
        <f t="shared" ca="1" si="19"/>
        <v xml:space="preserve"> </v>
      </c>
      <c r="AR70" s="150" t="str">
        <f t="shared" ca="1" si="19"/>
        <v/>
      </c>
      <c r="AS70" s="153">
        <f t="shared" ca="1" si="19"/>
        <v>0</v>
      </c>
      <c r="AT70" s="153">
        <f t="shared" ca="1" si="19"/>
        <v>0</v>
      </c>
      <c r="AU70" s="151">
        <f t="shared" ca="1" si="19"/>
        <v>0</v>
      </c>
      <c r="AV70" s="153">
        <f t="shared" ca="1" si="19"/>
        <v>0</v>
      </c>
      <c r="AW70" s="151">
        <f t="shared" ca="1" si="19"/>
        <v>0</v>
      </c>
      <c r="AX70" s="153">
        <f t="shared" ca="1" si="19"/>
        <v>0</v>
      </c>
      <c r="AY70" s="369" t="str">
        <f>Part9!L10</f>
        <v>Part. non finançable</v>
      </c>
      <c r="AZ70" s="373">
        <f>Part9!D74</f>
        <v>0</v>
      </c>
      <c r="BA70" s="369">
        <f t="shared" ca="1" si="20"/>
        <v>0</v>
      </c>
      <c r="BB70" s="153"/>
      <c r="BC70" s="203">
        <f t="shared" ca="1" si="19"/>
        <v>0</v>
      </c>
      <c r="BD70" s="206">
        <v>1</v>
      </c>
      <c r="BF70" s="283" t="str">
        <f t="shared" ca="1" si="21"/>
        <v/>
      </c>
      <c r="BG70" s="284" t="str">
        <f t="shared" ca="1" si="22"/>
        <v/>
      </c>
    </row>
    <row r="71" spans="1:59" s="31" customFormat="1" ht="24" customHeight="1" thickTop="1" thickBot="1" x14ac:dyDescent="0.35">
      <c r="A71" s="252">
        <v>10</v>
      </c>
      <c r="B71" s="743" t="str">
        <f t="shared" ca="1" si="6"/>
        <v/>
      </c>
      <c r="C71" s="744"/>
      <c r="D71" s="744"/>
      <c r="E71" s="587" t="str">
        <f t="shared" ca="1" si="7"/>
        <v/>
      </c>
      <c r="F71" s="587"/>
      <c r="G71" s="365">
        <f t="shared" ca="1" si="8"/>
        <v>0</v>
      </c>
      <c r="H71" s="365">
        <f t="shared" ca="1" si="9"/>
        <v>0</v>
      </c>
      <c r="I71" s="382">
        <f t="shared" si="10"/>
        <v>0</v>
      </c>
      <c r="J71" s="365">
        <f t="shared" ca="1" si="11"/>
        <v>0</v>
      </c>
      <c r="K71" s="439">
        <f t="shared" ca="1" si="12"/>
        <v>0</v>
      </c>
      <c r="L71" s="211"/>
      <c r="M71" s="280" t="s">
        <v>221</v>
      </c>
      <c r="N71" s="291" t="str">
        <f t="shared" si="23"/>
        <v>Part10</v>
      </c>
      <c r="O71" s="115"/>
      <c r="P71" s="154">
        <f t="shared" ca="1" si="13"/>
        <v>0</v>
      </c>
      <c r="Q71" s="155">
        <f t="shared" ca="1" si="13"/>
        <v>0</v>
      </c>
      <c r="R71" s="155">
        <f t="shared" ca="1" si="13"/>
        <v>0</v>
      </c>
      <c r="S71" s="155">
        <f t="shared" ca="1" si="13"/>
        <v>0</v>
      </c>
      <c r="T71" s="155">
        <f t="shared" ca="1" si="13"/>
        <v>0</v>
      </c>
      <c r="U71" s="155">
        <f t="shared" ca="1" si="13"/>
        <v>0</v>
      </c>
      <c r="V71" s="156">
        <f t="shared" ca="1" si="13"/>
        <v>0</v>
      </c>
      <c r="W71" s="384">
        <f>Part10!G79</f>
        <v>0</v>
      </c>
      <c r="X71" s="384">
        <f>Part10!G80</f>
        <v>0</v>
      </c>
      <c r="Y71" s="149">
        <f t="shared" ca="1" si="14"/>
        <v>0</v>
      </c>
      <c r="Z71" s="154">
        <f t="shared" ca="1" si="15"/>
        <v>0</v>
      </c>
      <c r="AA71" s="155">
        <f t="shared" ca="1" si="15"/>
        <v>0</v>
      </c>
      <c r="AB71" s="155">
        <f t="shared" ca="1" si="15"/>
        <v>0</v>
      </c>
      <c r="AC71" s="155">
        <f t="shared" ca="1" si="15"/>
        <v>0</v>
      </c>
      <c r="AD71" s="155">
        <f t="shared" ca="1" si="15"/>
        <v>0</v>
      </c>
      <c r="AE71" s="156">
        <f t="shared" ca="1" si="15"/>
        <v>0</v>
      </c>
      <c r="AF71" s="384">
        <f>Part10!H79</f>
        <v>0</v>
      </c>
      <c r="AG71" s="384">
        <f>Part10!H80</f>
        <v>0</v>
      </c>
      <c r="AH71" s="149">
        <f t="shared" ca="1" si="16"/>
        <v>0</v>
      </c>
      <c r="AI71" s="154">
        <f t="shared" ca="1" si="17"/>
        <v>0</v>
      </c>
      <c r="AJ71" s="155">
        <f t="shared" ca="1" si="17"/>
        <v>0</v>
      </c>
      <c r="AK71" s="155">
        <f t="shared" ca="1" si="17"/>
        <v>0</v>
      </c>
      <c r="AL71" s="155">
        <f t="shared" ca="1" si="17"/>
        <v>0</v>
      </c>
      <c r="AM71" s="155">
        <f t="shared" ca="1" si="17"/>
        <v>0</v>
      </c>
      <c r="AN71" s="156">
        <f t="shared" ca="1" si="17"/>
        <v>0</v>
      </c>
      <c r="AO71" s="156">
        <f t="shared" ca="1" si="18"/>
        <v>0</v>
      </c>
      <c r="AP71" s="156">
        <f t="shared" ca="1" si="19"/>
        <v>0</v>
      </c>
      <c r="AQ71" s="150" t="str">
        <f t="shared" ca="1" si="19"/>
        <v xml:space="preserve"> </v>
      </c>
      <c r="AR71" s="150" t="str">
        <f t="shared" ca="1" si="19"/>
        <v/>
      </c>
      <c r="AS71" s="156">
        <f t="shared" ca="1" si="19"/>
        <v>0</v>
      </c>
      <c r="AT71" s="156">
        <f t="shared" ca="1" si="19"/>
        <v>0</v>
      </c>
      <c r="AU71" s="154">
        <f t="shared" ca="1" si="19"/>
        <v>0</v>
      </c>
      <c r="AV71" s="156">
        <f t="shared" ca="1" si="19"/>
        <v>0</v>
      </c>
      <c r="AW71" s="154">
        <f t="shared" ca="1" si="19"/>
        <v>0</v>
      </c>
      <c r="AX71" s="156">
        <f t="shared" ca="1" si="19"/>
        <v>0</v>
      </c>
      <c r="AY71" s="370" t="str">
        <f>Part10!L10</f>
        <v>Part. non finançable</v>
      </c>
      <c r="AZ71" s="374">
        <f>Part10!D74</f>
        <v>0</v>
      </c>
      <c r="BA71" s="370">
        <f t="shared" ca="1" si="20"/>
        <v>0</v>
      </c>
      <c r="BB71" s="156"/>
      <c r="BC71" s="204">
        <f t="shared" ca="1" si="19"/>
        <v>0</v>
      </c>
      <c r="BD71" s="207">
        <v>1</v>
      </c>
      <c r="BF71" s="283" t="str">
        <f t="shared" ca="1" si="21"/>
        <v/>
      </c>
      <c r="BG71" s="284" t="str">
        <f t="shared" ca="1" si="22"/>
        <v/>
      </c>
    </row>
    <row r="72" spans="1:59" s="31" customFormat="1" ht="24" customHeight="1" thickTop="1" thickBot="1" x14ac:dyDescent="0.35">
      <c r="A72" s="252">
        <v>11</v>
      </c>
      <c r="B72" s="743" t="str">
        <f t="shared" ca="1" si="6"/>
        <v/>
      </c>
      <c r="C72" s="744"/>
      <c r="D72" s="744"/>
      <c r="E72" s="587" t="str">
        <f t="shared" ca="1" si="7"/>
        <v/>
      </c>
      <c r="F72" s="587"/>
      <c r="G72" s="365">
        <f t="shared" ca="1" si="8"/>
        <v>0</v>
      </c>
      <c r="H72" s="365">
        <f t="shared" ca="1" si="9"/>
        <v>0</v>
      </c>
      <c r="I72" s="382">
        <f t="shared" si="10"/>
        <v>0</v>
      </c>
      <c r="J72" s="365">
        <f t="shared" ca="1" si="11"/>
        <v>0</v>
      </c>
      <c r="K72" s="439">
        <f t="shared" ca="1" si="12"/>
        <v>0</v>
      </c>
      <c r="L72" s="211"/>
      <c r="M72" s="280" t="s">
        <v>221</v>
      </c>
      <c r="N72" s="292" t="str">
        <f t="shared" si="23"/>
        <v>Part11</v>
      </c>
      <c r="O72" s="114"/>
      <c r="P72" s="148">
        <f t="shared" ref="P72:V81" ca="1" si="24">INDIRECT("'"&amp;$N72&amp;"'!"&amp;P$56&amp;ROW(INDIRECT("'"&amp;$N72&amp;"'!"&amp;P$58)))</f>
        <v>0</v>
      </c>
      <c r="Q72" s="149">
        <f t="shared" ca="1" si="24"/>
        <v>0</v>
      </c>
      <c r="R72" s="149">
        <f t="shared" ca="1" si="24"/>
        <v>0</v>
      </c>
      <c r="S72" s="149">
        <f t="shared" ca="1" si="24"/>
        <v>0</v>
      </c>
      <c r="T72" s="149">
        <f t="shared" ca="1" si="24"/>
        <v>0</v>
      </c>
      <c r="U72" s="149">
        <f t="shared" ca="1" si="24"/>
        <v>0</v>
      </c>
      <c r="V72" s="150">
        <f t="shared" ca="1" si="24"/>
        <v>0</v>
      </c>
      <c r="W72" s="383">
        <f>Part11!G79</f>
        <v>0</v>
      </c>
      <c r="X72" s="383">
        <f>Part11!G80</f>
        <v>0</v>
      </c>
      <c r="Y72" s="149">
        <f t="shared" ca="1" si="14"/>
        <v>0</v>
      </c>
      <c r="Z72" s="148">
        <f t="shared" ref="Z72:AE81" ca="1" si="25">INDIRECT("'"&amp;$N72&amp;"'!"&amp;Z$56&amp;ROW(INDIRECT("'"&amp;$N72&amp;"'!"&amp;Z$58)))</f>
        <v>0</v>
      </c>
      <c r="AA72" s="149">
        <f t="shared" ca="1" si="25"/>
        <v>0</v>
      </c>
      <c r="AB72" s="149">
        <f t="shared" ca="1" si="25"/>
        <v>0</v>
      </c>
      <c r="AC72" s="149">
        <f t="shared" ca="1" si="25"/>
        <v>0</v>
      </c>
      <c r="AD72" s="149">
        <f t="shared" ca="1" si="25"/>
        <v>0</v>
      </c>
      <c r="AE72" s="150">
        <f t="shared" ca="1" si="25"/>
        <v>0</v>
      </c>
      <c r="AF72" s="383">
        <f>Part11!H79</f>
        <v>0</v>
      </c>
      <c r="AG72" s="383">
        <f>Part11!H80</f>
        <v>0</v>
      </c>
      <c r="AH72" s="149">
        <f t="shared" ca="1" si="16"/>
        <v>0</v>
      </c>
      <c r="AI72" s="148">
        <f t="shared" ref="AI72:AN81" ca="1" si="26">INDIRECT("'"&amp;$N72&amp;"'!"&amp;AI$56&amp;ROW(INDIRECT("'"&amp;$N72&amp;"'!"&amp;AI$58)))</f>
        <v>0</v>
      </c>
      <c r="AJ72" s="149">
        <f t="shared" ca="1" si="26"/>
        <v>0</v>
      </c>
      <c r="AK72" s="149">
        <f t="shared" ca="1" si="26"/>
        <v>0</v>
      </c>
      <c r="AL72" s="149">
        <f t="shared" ca="1" si="26"/>
        <v>0</v>
      </c>
      <c r="AM72" s="149">
        <f t="shared" ca="1" si="26"/>
        <v>0</v>
      </c>
      <c r="AN72" s="150">
        <f t="shared" ca="1" si="26"/>
        <v>0</v>
      </c>
      <c r="AO72" s="150">
        <f t="shared" ca="1" si="18"/>
        <v>0</v>
      </c>
      <c r="AP72" s="150">
        <f t="shared" ref="AP72:BC81" ca="1" si="27">INDIRECT("'"&amp;$N72&amp;"'!"&amp;AP$56&amp;ROW(INDIRECT("'"&amp;$N72&amp;"'!"&amp;AP$58)))</f>
        <v>0</v>
      </c>
      <c r="AQ72" s="150" t="str">
        <f t="shared" ca="1" si="19"/>
        <v xml:space="preserve"> </v>
      </c>
      <c r="AR72" s="150" t="str">
        <f t="shared" ca="1" si="19"/>
        <v/>
      </c>
      <c r="AS72" s="150">
        <f t="shared" ca="1" si="27"/>
        <v>0</v>
      </c>
      <c r="AT72" s="150">
        <f t="shared" ca="1" si="27"/>
        <v>0</v>
      </c>
      <c r="AU72" s="148">
        <f t="shared" ca="1" si="27"/>
        <v>0</v>
      </c>
      <c r="AV72" s="150">
        <f t="shared" ca="1" si="27"/>
        <v>0</v>
      </c>
      <c r="AW72" s="148">
        <f t="shared" ca="1" si="27"/>
        <v>0</v>
      </c>
      <c r="AX72" s="150">
        <f t="shared" ca="1" si="27"/>
        <v>0</v>
      </c>
      <c r="AY72" s="368" t="str">
        <f>Part11!L10</f>
        <v>Part. non finançable</v>
      </c>
      <c r="AZ72" s="372">
        <f>Part11!D74</f>
        <v>0</v>
      </c>
      <c r="BA72" s="368">
        <f t="shared" ca="1" si="20"/>
        <v>0</v>
      </c>
      <c r="BB72" s="150"/>
      <c r="BC72" s="202">
        <f t="shared" ca="1" si="27"/>
        <v>0</v>
      </c>
      <c r="BD72" s="205">
        <v>1</v>
      </c>
      <c r="BF72" s="283" t="str">
        <f t="shared" ca="1" si="21"/>
        <v/>
      </c>
      <c r="BG72" s="284" t="str">
        <f t="shared" ca="1" si="22"/>
        <v/>
      </c>
    </row>
    <row r="73" spans="1:59" s="31" customFormat="1" ht="24" customHeight="1" thickTop="1" thickBot="1" x14ac:dyDescent="0.35">
      <c r="A73" s="252">
        <v>12</v>
      </c>
      <c r="B73" s="743" t="str">
        <f t="shared" ca="1" si="6"/>
        <v/>
      </c>
      <c r="C73" s="744"/>
      <c r="D73" s="744"/>
      <c r="E73" s="587" t="str">
        <f t="shared" ca="1" si="7"/>
        <v/>
      </c>
      <c r="F73" s="587"/>
      <c r="G73" s="365">
        <f t="shared" ca="1" si="8"/>
        <v>0</v>
      </c>
      <c r="H73" s="365">
        <f t="shared" ca="1" si="9"/>
        <v>0</v>
      </c>
      <c r="I73" s="382">
        <f t="shared" si="10"/>
        <v>0</v>
      </c>
      <c r="J73" s="365">
        <f t="shared" ca="1" si="11"/>
        <v>0</v>
      </c>
      <c r="K73" s="439">
        <f t="shared" ca="1" si="12"/>
        <v>0</v>
      </c>
      <c r="L73" s="211"/>
      <c r="M73" s="280" t="s">
        <v>221</v>
      </c>
      <c r="N73" s="290" t="str">
        <f t="shared" si="23"/>
        <v>Part12</v>
      </c>
      <c r="P73" s="151">
        <f t="shared" ca="1" si="24"/>
        <v>0</v>
      </c>
      <c r="Q73" s="152">
        <f t="shared" ca="1" si="24"/>
        <v>0</v>
      </c>
      <c r="R73" s="152">
        <f t="shared" ca="1" si="24"/>
        <v>0</v>
      </c>
      <c r="S73" s="152">
        <f t="shared" ca="1" si="24"/>
        <v>0</v>
      </c>
      <c r="T73" s="152">
        <f t="shared" ca="1" si="24"/>
        <v>0</v>
      </c>
      <c r="U73" s="152">
        <f t="shared" ca="1" si="24"/>
        <v>0</v>
      </c>
      <c r="V73" s="153">
        <f t="shared" ca="1" si="24"/>
        <v>0</v>
      </c>
      <c r="W73" s="378">
        <f>Part12!G79</f>
        <v>0</v>
      </c>
      <c r="X73" s="378">
        <f>Part12!G80</f>
        <v>0</v>
      </c>
      <c r="Y73" s="149">
        <f t="shared" ca="1" si="14"/>
        <v>0</v>
      </c>
      <c r="Z73" s="151">
        <f t="shared" ca="1" si="25"/>
        <v>0</v>
      </c>
      <c r="AA73" s="152">
        <f t="shared" ca="1" si="25"/>
        <v>0</v>
      </c>
      <c r="AB73" s="152">
        <f t="shared" ca="1" si="25"/>
        <v>0</v>
      </c>
      <c r="AC73" s="152">
        <f t="shared" ca="1" si="25"/>
        <v>0</v>
      </c>
      <c r="AD73" s="152">
        <f t="shared" ca="1" si="25"/>
        <v>0</v>
      </c>
      <c r="AE73" s="153">
        <f t="shared" ca="1" si="25"/>
        <v>0</v>
      </c>
      <c r="AF73" s="378">
        <f>Part12!H79</f>
        <v>0</v>
      </c>
      <c r="AG73" s="378">
        <f>Part12!H80</f>
        <v>0</v>
      </c>
      <c r="AH73" s="149">
        <f t="shared" ca="1" si="16"/>
        <v>0</v>
      </c>
      <c r="AI73" s="151">
        <f t="shared" ca="1" si="26"/>
        <v>0</v>
      </c>
      <c r="AJ73" s="152">
        <f t="shared" ca="1" si="26"/>
        <v>0</v>
      </c>
      <c r="AK73" s="152">
        <f t="shared" ca="1" si="26"/>
        <v>0</v>
      </c>
      <c r="AL73" s="152">
        <f t="shared" ca="1" si="26"/>
        <v>0</v>
      </c>
      <c r="AM73" s="152">
        <f t="shared" ca="1" si="26"/>
        <v>0</v>
      </c>
      <c r="AN73" s="153">
        <f t="shared" ca="1" si="26"/>
        <v>0</v>
      </c>
      <c r="AO73" s="153">
        <f t="shared" ca="1" si="18"/>
        <v>0</v>
      </c>
      <c r="AP73" s="153">
        <f t="shared" ca="1" si="27"/>
        <v>0</v>
      </c>
      <c r="AQ73" s="150" t="str">
        <f t="shared" ca="1" si="19"/>
        <v xml:space="preserve"> </v>
      </c>
      <c r="AR73" s="150" t="str">
        <f t="shared" ca="1" si="19"/>
        <v/>
      </c>
      <c r="AS73" s="153">
        <f t="shared" ca="1" si="27"/>
        <v>0</v>
      </c>
      <c r="AT73" s="153">
        <f t="shared" ca="1" si="27"/>
        <v>0</v>
      </c>
      <c r="AU73" s="151">
        <f t="shared" ca="1" si="27"/>
        <v>0</v>
      </c>
      <c r="AV73" s="153">
        <f t="shared" ca="1" si="27"/>
        <v>0</v>
      </c>
      <c r="AW73" s="151">
        <f t="shared" ca="1" si="27"/>
        <v>0</v>
      </c>
      <c r="AX73" s="153">
        <f t="shared" ca="1" si="27"/>
        <v>0</v>
      </c>
      <c r="AY73" s="369" t="str">
        <f>Part12!L10</f>
        <v>Part. non finançable</v>
      </c>
      <c r="AZ73" s="373">
        <f>Part12!D74</f>
        <v>0</v>
      </c>
      <c r="BA73" s="369">
        <f t="shared" ca="1" si="20"/>
        <v>0</v>
      </c>
      <c r="BB73" s="153"/>
      <c r="BC73" s="203">
        <f t="shared" ca="1" si="27"/>
        <v>0</v>
      </c>
      <c r="BD73" s="206">
        <v>1</v>
      </c>
      <c r="BF73" s="283" t="str">
        <f t="shared" ca="1" si="21"/>
        <v/>
      </c>
      <c r="BG73" s="284" t="str">
        <f t="shared" ca="1" si="22"/>
        <v/>
      </c>
    </row>
    <row r="74" spans="1:59" s="31" customFormat="1" ht="24" customHeight="1" thickTop="1" thickBot="1" x14ac:dyDescent="0.35">
      <c r="A74" s="252">
        <v>13</v>
      </c>
      <c r="B74" s="743" t="str">
        <f t="shared" ca="1" si="6"/>
        <v/>
      </c>
      <c r="C74" s="744"/>
      <c r="D74" s="744"/>
      <c r="E74" s="587" t="str">
        <f t="shared" ca="1" si="7"/>
        <v/>
      </c>
      <c r="F74" s="587"/>
      <c r="G74" s="365">
        <f t="shared" ca="1" si="8"/>
        <v>0</v>
      </c>
      <c r="H74" s="365">
        <f t="shared" ca="1" si="9"/>
        <v>0</v>
      </c>
      <c r="I74" s="382">
        <f t="shared" si="10"/>
        <v>0</v>
      </c>
      <c r="J74" s="365">
        <f t="shared" ca="1" si="11"/>
        <v>0</v>
      </c>
      <c r="K74" s="439">
        <f t="shared" ca="1" si="12"/>
        <v>0</v>
      </c>
      <c r="L74" s="211"/>
      <c r="M74" s="280" t="s">
        <v>221</v>
      </c>
      <c r="N74" s="290" t="str">
        <f t="shared" si="23"/>
        <v>Part13</v>
      </c>
      <c r="P74" s="151">
        <f t="shared" ca="1" si="24"/>
        <v>0</v>
      </c>
      <c r="Q74" s="152">
        <f t="shared" ca="1" si="24"/>
        <v>0</v>
      </c>
      <c r="R74" s="152">
        <f t="shared" ca="1" si="24"/>
        <v>0</v>
      </c>
      <c r="S74" s="152">
        <f t="shared" ca="1" si="24"/>
        <v>0</v>
      </c>
      <c r="T74" s="152">
        <f t="shared" ca="1" si="24"/>
        <v>0</v>
      </c>
      <c r="U74" s="152">
        <f t="shared" ca="1" si="24"/>
        <v>0</v>
      </c>
      <c r="V74" s="153">
        <f t="shared" ca="1" si="24"/>
        <v>0</v>
      </c>
      <c r="W74" s="378">
        <f>Part13!G79</f>
        <v>0</v>
      </c>
      <c r="X74" s="378">
        <f>Part13!G80</f>
        <v>0</v>
      </c>
      <c r="Y74" s="149">
        <f t="shared" ca="1" si="14"/>
        <v>0</v>
      </c>
      <c r="Z74" s="151">
        <f t="shared" ca="1" si="25"/>
        <v>0</v>
      </c>
      <c r="AA74" s="152">
        <f t="shared" ca="1" si="25"/>
        <v>0</v>
      </c>
      <c r="AB74" s="152">
        <f t="shared" ca="1" si="25"/>
        <v>0</v>
      </c>
      <c r="AC74" s="152">
        <f t="shared" ca="1" si="25"/>
        <v>0</v>
      </c>
      <c r="AD74" s="152">
        <f t="shared" ca="1" si="25"/>
        <v>0</v>
      </c>
      <c r="AE74" s="153">
        <f t="shared" ca="1" si="25"/>
        <v>0</v>
      </c>
      <c r="AF74" s="378">
        <f>Part13!H79</f>
        <v>0</v>
      </c>
      <c r="AG74" s="378">
        <f>Part13!H80</f>
        <v>0</v>
      </c>
      <c r="AH74" s="149">
        <f t="shared" ca="1" si="16"/>
        <v>0</v>
      </c>
      <c r="AI74" s="151">
        <f t="shared" ca="1" si="26"/>
        <v>0</v>
      </c>
      <c r="AJ74" s="152">
        <f t="shared" ca="1" si="26"/>
        <v>0</v>
      </c>
      <c r="AK74" s="152">
        <f t="shared" ca="1" si="26"/>
        <v>0</v>
      </c>
      <c r="AL74" s="152">
        <f t="shared" ca="1" si="26"/>
        <v>0</v>
      </c>
      <c r="AM74" s="152">
        <f t="shared" ca="1" si="26"/>
        <v>0</v>
      </c>
      <c r="AN74" s="153">
        <f t="shared" ca="1" si="26"/>
        <v>0</v>
      </c>
      <c r="AO74" s="153">
        <f t="shared" ca="1" si="18"/>
        <v>0</v>
      </c>
      <c r="AP74" s="153">
        <f t="shared" ca="1" si="27"/>
        <v>0</v>
      </c>
      <c r="AQ74" s="150" t="str">
        <f t="shared" ca="1" si="19"/>
        <v xml:space="preserve"> </v>
      </c>
      <c r="AR74" s="150" t="str">
        <f t="shared" ca="1" si="19"/>
        <v/>
      </c>
      <c r="AS74" s="153">
        <f t="shared" ca="1" si="27"/>
        <v>0</v>
      </c>
      <c r="AT74" s="153">
        <f t="shared" ca="1" si="27"/>
        <v>0</v>
      </c>
      <c r="AU74" s="151">
        <f t="shared" ca="1" si="27"/>
        <v>0</v>
      </c>
      <c r="AV74" s="153">
        <f t="shared" ca="1" si="27"/>
        <v>0</v>
      </c>
      <c r="AW74" s="151">
        <f t="shared" ca="1" si="27"/>
        <v>0</v>
      </c>
      <c r="AX74" s="153">
        <f t="shared" ca="1" si="27"/>
        <v>0</v>
      </c>
      <c r="AY74" s="369" t="str">
        <f>Part13!L10</f>
        <v>Part. non finançable</v>
      </c>
      <c r="AZ74" s="373">
        <f>Part13!D74</f>
        <v>0</v>
      </c>
      <c r="BA74" s="369">
        <f t="shared" ca="1" si="20"/>
        <v>0</v>
      </c>
      <c r="BB74" s="153"/>
      <c r="BC74" s="203">
        <f t="shared" ca="1" si="27"/>
        <v>0</v>
      </c>
      <c r="BD74" s="206">
        <v>1</v>
      </c>
      <c r="BF74" s="283" t="str">
        <f t="shared" ca="1" si="21"/>
        <v/>
      </c>
      <c r="BG74" s="284" t="str">
        <f t="shared" ca="1" si="22"/>
        <v/>
      </c>
    </row>
    <row r="75" spans="1:59" s="31" customFormat="1" ht="24" customHeight="1" thickTop="1" thickBot="1" x14ac:dyDescent="0.35">
      <c r="A75" s="252">
        <v>14</v>
      </c>
      <c r="B75" s="743" t="str">
        <f t="shared" ca="1" si="6"/>
        <v/>
      </c>
      <c r="C75" s="744"/>
      <c r="D75" s="744"/>
      <c r="E75" s="587" t="str">
        <f t="shared" ca="1" si="7"/>
        <v/>
      </c>
      <c r="F75" s="587"/>
      <c r="G75" s="365">
        <f t="shared" ca="1" si="8"/>
        <v>0</v>
      </c>
      <c r="H75" s="365">
        <f t="shared" ca="1" si="9"/>
        <v>0</v>
      </c>
      <c r="I75" s="382">
        <f t="shared" si="10"/>
        <v>0</v>
      </c>
      <c r="J75" s="365">
        <f t="shared" ca="1" si="11"/>
        <v>0</v>
      </c>
      <c r="K75" s="439">
        <f t="shared" ca="1" si="12"/>
        <v>0</v>
      </c>
      <c r="L75" s="211"/>
      <c r="M75" s="280" t="s">
        <v>221</v>
      </c>
      <c r="N75" s="290" t="str">
        <f t="shared" si="23"/>
        <v>Part14</v>
      </c>
      <c r="P75" s="151">
        <f t="shared" ca="1" si="24"/>
        <v>0</v>
      </c>
      <c r="Q75" s="152">
        <f t="shared" ca="1" si="24"/>
        <v>0</v>
      </c>
      <c r="R75" s="152">
        <f t="shared" ca="1" si="24"/>
        <v>0</v>
      </c>
      <c r="S75" s="152">
        <f t="shared" ca="1" si="24"/>
        <v>0</v>
      </c>
      <c r="T75" s="152">
        <f t="shared" ca="1" si="24"/>
        <v>0</v>
      </c>
      <c r="U75" s="152">
        <f t="shared" ca="1" si="24"/>
        <v>0</v>
      </c>
      <c r="V75" s="153">
        <f t="shared" ca="1" si="24"/>
        <v>0</v>
      </c>
      <c r="W75" s="378">
        <f>Part14!G79</f>
        <v>0</v>
      </c>
      <c r="X75" s="378">
        <f>Part14!G80</f>
        <v>0</v>
      </c>
      <c r="Y75" s="149">
        <f t="shared" ca="1" si="14"/>
        <v>0</v>
      </c>
      <c r="Z75" s="151">
        <f t="shared" ca="1" si="25"/>
        <v>0</v>
      </c>
      <c r="AA75" s="152">
        <f t="shared" ca="1" si="25"/>
        <v>0</v>
      </c>
      <c r="AB75" s="152">
        <f t="shared" ca="1" si="25"/>
        <v>0</v>
      </c>
      <c r="AC75" s="152">
        <f t="shared" ca="1" si="25"/>
        <v>0</v>
      </c>
      <c r="AD75" s="152">
        <f t="shared" ca="1" si="25"/>
        <v>0</v>
      </c>
      <c r="AE75" s="153">
        <f t="shared" ca="1" si="25"/>
        <v>0</v>
      </c>
      <c r="AF75" s="378">
        <f>Part14!H79</f>
        <v>0</v>
      </c>
      <c r="AG75" s="378">
        <f>Part14!H80</f>
        <v>0</v>
      </c>
      <c r="AH75" s="149">
        <f t="shared" ca="1" si="16"/>
        <v>0</v>
      </c>
      <c r="AI75" s="151">
        <f t="shared" ca="1" si="26"/>
        <v>0</v>
      </c>
      <c r="AJ75" s="152">
        <f t="shared" ca="1" si="26"/>
        <v>0</v>
      </c>
      <c r="AK75" s="152">
        <f t="shared" ca="1" si="26"/>
        <v>0</v>
      </c>
      <c r="AL75" s="152">
        <f t="shared" ca="1" si="26"/>
        <v>0</v>
      </c>
      <c r="AM75" s="152">
        <f t="shared" ca="1" si="26"/>
        <v>0</v>
      </c>
      <c r="AN75" s="153">
        <f t="shared" ca="1" si="26"/>
        <v>0</v>
      </c>
      <c r="AO75" s="153">
        <f t="shared" ca="1" si="18"/>
        <v>0</v>
      </c>
      <c r="AP75" s="153">
        <f t="shared" ca="1" si="27"/>
        <v>0</v>
      </c>
      <c r="AQ75" s="150" t="str">
        <f t="shared" ca="1" si="19"/>
        <v xml:space="preserve"> </v>
      </c>
      <c r="AR75" s="150" t="str">
        <f t="shared" ca="1" si="19"/>
        <v/>
      </c>
      <c r="AS75" s="153">
        <f t="shared" ca="1" si="27"/>
        <v>0</v>
      </c>
      <c r="AT75" s="153">
        <f t="shared" ca="1" si="27"/>
        <v>0</v>
      </c>
      <c r="AU75" s="151">
        <f t="shared" ca="1" si="27"/>
        <v>0</v>
      </c>
      <c r="AV75" s="153">
        <f t="shared" ca="1" si="27"/>
        <v>0</v>
      </c>
      <c r="AW75" s="151">
        <f t="shared" ca="1" si="27"/>
        <v>0</v>
      </c>
      <c r="AX75" s="153">
        <f t="shared" ca="1" si="27"/>
        <v>0</v>
      </c>
      <c r="AY75" s="369" t="str">
        <f>Part14!L10</f>
        <v>Part. non finançable</v>
      </c>
      <c r="AZ75" s="373">
        <f>Part14!D74</f>
        <v>0</v>
      </c>
      <c r="BA75" s="369">
        <f t="shared" ca="1" si="20"/>
        <v>0</v>
      </c>
      <c r="BB75" s="153"/>
      <c r="BC75" s="203">
        <f t="shared" ca="1" si="27"/>
        <v>0</v>
      </c>
      <c r="BD75" s="206">
        <v>1</v>
      </c>
      <c r="BF75" s="283" t="str">
        <f t="shared" ca="1" si="21"/>
        <v/>
      </c>
      <c r="BG75" s="284" t="str">
        <f t="shared" ca="1" si="22"/>
        <v/>
      </c>
    </row>
    <row r="76" spans="1:59" s="31" customFormat="1" ht="24" customHeight="1" thickTop="1" thickBot="1" x14ac:dyDescent="0.35">
      <c r="A76" s="252">
        <v>15</v>
      </c>
      <c r="B76" s="743" t="str">
        <f t="shared" ca="1" si="6"/>
        <v/>
      </c>
      <c r="C76" s="744"/>
      <c r="D76" s="744"/>
      <c r="E76" s="587" t="str">
        <f t="shared" ca="1" si="7"/>
        <v/>
      </c>
      <c r="F76" s="587"/>
      <c r="G76" s="365">
        <f t="shared" ca="1" si="8"/>
        <v>0</v>
      </c>
      <c r="H76" s="365">
        <f t="shared" ca="1" si="9"/>
        <v>0</v>
      </c>
      <c r="I76" s="382">
        <f t="shared" si="10"/>
        <v>0</v>
      </c>
      <c r="J76" s="365">
        <f t="shared" ca="1" si="11"/>
        <v>0</v>
      </c>
      <c r="K76" s="439">
        <f t="shared" ca="1" si="12"/>
        <v>0</v>
      </c>
      <c r="L76" s="211"/>
      <c r="M76" s="280" t="s">
        <v>221</v>
      </c>
      <c r="N76" s="291" t="str">
        <f t="shared" si="23"/>
        <v>Part15</v>
      </c>
      <c r="O76" s="115"/>
      <c r="P76" s="154">
        <f t="shared" ca="1" si="24"/>
        <v>0</v>
      </c>
      <c r="Q76" s="155">
        <f t="shared" ca="1" si="24"/>
        <v>0</v>
      </c>
      <c r="R76" s="155">
        <f t="shared" ca="1" si="24"/>
        <v>0</v>
      </c>
      <c r="S76" s="155">
        <f t="shared" ca="1" si="24"/>
        <v>0</v>
      </c>
      <c r="T76" s="155">
        <f t="shared" ca="1" si="24"/>
        <v>0</v>
      </c>
      <c r="U76" s="155">
        <f t="shared" ca="1" si="24"/>
        <v>0</v>
      </c>
      <c r="V76" s="156">
        <f t="shared" ca="1" si="24"/>
        <v>0</v>
      </c>
      <c r="W76" s="384">
        <f>Part15!G79</f>
        <v>0</v>
      </c>
      <c r="X76" s="384">
        <f>Part15!G80</f>
        <v>0</v>
      </c>
      <c r="Y76" s="149">
        <f t="shared" ca="1" si="14"/>
        <v>0</v>
      </c>
      <c r="Z76" s="154">
        <f t="shared" ca="1" si="25"/>
        <v>0</v>
      </c>
      <c r="AA76" s="155">
        <f t="shared" ca="1" si="25"/>
        <v>0</v>
      </c>
      <c r="AB76" s="155">
        <f t="shared" ca="1" si="25"/>
        <v>0</v>
      </c>
      <c r="AC76" s="155">
        <f t="shared" ca="1" si="25"/>
        <v>0</v>
      </c>
      <c r="AD76" s="155">
        <f t="shared" ca="1" si="25"/>
        <v>0</v>
      </c>
      <c r="AE76" s="156">
        <f t="shared" ca="1" si="25"/>
        <v>0</v>
      </c>
      <c r="AF76" s="384">
        <f>Part15!H79</f>
        <v>0</v>
      </c>
      <c r="AG76" s="384">
        <f>Part15!H80</f>
        <v>0</v>
      </c>
      <c r="AH76" s="149">
        <f t="shared" ca="1" si="16"/>
        <v>0</v>
      </c>
      <c r="AI76" s="154">
        <f t="shared" ca="1" si="26"/>
        <v>0</v>
      </c>
      <c r="AJ76" s="155">
        <f t="shared" ca="1" si="26"/>
        <v>0</v>
      </c>
      <c r="AK76" s="155">
        <f t="shared" ca="1" si="26"/>
        <v>0</v>
      </c>
      <c r="AL76" s="155">
        <f t="shared" ca="1" si="26"/>
        <v>0</v>
      </c>
      <c r="AM76" s="155">
        <f t="shared" ca="1" si="26"/>
        <v>0</v>
      </c>
      <c r="AN76" s="156">
        <f t="shared" ca="1" si="26"/>
        <v>0</v>
      </c>
      <c r="AO76" s="156">
        <f t="shared" ca="1" si="18"/>
        <v>0</v>
      </c>
      <c r="AP76" s="156">
        <f t="shared" ca="1" si="27"/>
        <v>0</v>
      </c>
      <c r="AQ76" s="150" t="str">
        <f t="shared" ca="1" si="19"/>
        <v xml:space="preserve"> </v>
      </c>
      <c r="AR76" s="150" t="str">
        <f t="shared" ca="1" si="19"/>
        <v/>
      </c>
      <c r="AS76" s="156">
        <f t="shared" ca="1" si="27"/>
        <v>0</v>
      </c>
      <c r="AT76" s="156">
        <f t="shared" ca="1" si="27"/>
        <v>0</v>
      </c>
      <c r="AU76" s="154">
        <f t="shared" ca="1" si="27"/>
        <v>0</v>
      </c>
      <c r="AV76" s="156">
        <f t="shared" ca="1" si="27"/>
        <v>0</v>
      </c>
      <c r="AW76" s="154">
        <f t="shared" ca="1" si="27"/>
        <v>0</v>
      </c>
      <c r="AX76" s="156">
        <f t="shared" ca="1" si="27"/>
        <v>0</v>
      </c>
      <c r="AY76" s="370" t="str">
        <f>Part15!L10</f>
        <v>Part. non finançable</v>
      </c>
      <c r="AZ76" s="374">
        <f>Part15!D74</f>
        <v>0</v>
      </c>
      <c r="BA76" s="370">
        <f t="shared" ca="1" si="20"/>
        <v>0</v>
      </c>
      <c r="BB76" s="156"/>
      <c r="BC76" s="204">
        <f t="shared" ca="1" si="27"/>
        <v>0</v>
      </c>
      <c r="BD76" s="207">
        <v>1</v>
      </c>
      <c r="BF76" s="283" t="str">
        <f t="shared" ca="1" si="21"/>
        <v/>
      </c>
      <c r="BG76" s="284" t="str">
        <f t="shared" ca="1" si="22"/>
        <v/>
      </c>
    </row>
    <row r="77" spans="1:59" s="31" customFormat="1" ht="24" customHeight="1" thickTop="1" thickBot="1" x14ac:dyDescent="0.35">
      <c r="A77" s="252">
        <v>16</v>
      </c>
      <c r="B77" s="743" t="str">
        <f t="shared" ca="1" si="6"/>
        <v/>
      </c>
      <c r="C77" s="744"/>
      <c r="D77" s="744"/>
      <c r="E77" s="587" t="str">
        <f t="shared" ca="1" si="7"/>
        <v/>
      </c>
      <c r="F77" s="587"/>
      <c r="G77" s="365">
        <f t="shared" ca="1" si="8"/>
        <v>0</v>
      </c>
      <c r="H77" s="365">
        <f t="shared" ca="1" si="9"/>
        <v>0</v>
      </c>
      <c r="I77" s="382">
        <f t="shared" si="10"/>
        <v>0</v>
      </c>
      <c r="J77" s="365">
        <f t="shared" ca="1" si="11"/>
        <v>0</v>
      </c>
      <c r="K77" s="439">
        <f t="shared" ca="1" si="12"/>
        <v>0</v>
      </c>
      <c r="L77" s="211"/>
      <c r="M77" s="280" t="s">
        <v>221</v>
      </c>
      <c r="N77" s="290" t="str">
        <f t="shared" si="23"/>
        <v>Part16</v>
      </c>
      <c r="P77" s="151">
        <f t="shared" ca="1" si="24"/>
        <v>0</v>
      </c>
      <c r="Q77" s="152">
        <f t="shared" ca="1" si="24"/>
        <v>0</v>
      </c>
      <c r="R77" s="152">
        <f t="shared" ca="1" si="24"/>
        <v>0</v>
      </c>
      <c r="S77" s="152">
        <f t="shared" ca="1" si="24"/>
        <v>0</v>
      </c>
      <c r="T77" s="152">
        <f t="shared" ca="1" si="24"/>
        <v>0</v>
      </c>
      <c r="U77" s="152">
        <f t="shared" ca="1" si="24"/>
        <v>0</v>
      </c>
      <c r="V77" s="153">
        <f t="shared" ca="1" si="24"/>
        <v>0</v>
      </c>
      <c r="W77" s="378">
        <f>Part16!G79</f>
        <v>0</v>
      </c>
      <c r="X77" s="378">
        <f>Part16!G80</f>
        <v>0</v>
      </c>
      <c r="Y77" s="149">
        <f t="shared" ca="1" si="14"/>
        <v>0</v>
      </c>
      <c r="Z77" s="151">
        <f t="shared" ca="1" si="25"/>
        <v>0</v>
      </c>
      <c r="AA77" s="152">
        <f t="shared" ca="1" si="25"/>
        <v>0</v>
      </c>
      <c r="AB77" s="152">
        <f t="shared" ca="1" si="25"/>
        <v>0</v>
      </c>
      <c r="AC77" s="152">
        <f t="shared" ca="1" si="25"/>
        <v>0</v>
      </c>
      <c r="AD77" s="152">
        <f t="shared" ca="1" si="25"/>
        <v>0</v>
      </c>
      <c r="AE77" s="153">
        <f t="shared" ca="1" si="25"/>
        <v>0</v>
      </c>
      <c r="AF77" s="378">
        <f>Part16!H79</f>
        <v>0</v>
      </c>
      <c r="AG77" s="378">
        <f>Part16!H80</f>
        <v>0</v>
      </c>
      <c r="AH77" s="149">
        <f t="shared" ca="1" si="16"/>
        <v>0</v>
      </c>
      <c r="AI77" s="151">
        <f t="shared" ca="1" si="26"/>
        <v>0</v>
      </c>
      <c r="AJ77" s="152">
        <f t="shared" ca="1" si="26"/>
        <v>0</v>
      </c>
      <c r="AK77" s="152">
        <f t="shared" ca="1" si="26"/>
        <v>0</v>
      </c>
      <c r="AL77" s="152">
        <f t="shared" ca="1" si="26"/>
        <v>0</v>
      </c>
      <c r="AM77" s="152">
        <f t="shared" ca="1" si="26"/>
        <v>0</v>
      </c>
      <c r="AN77" s="153">
        <f t="shared" ca="1" si="26"/>
        <v>0</v>
      </c>
      <c r="AO77" s="153">
        <f t="shared" ca="1" si="18"/>
        <v>0</v>
      </c>
      <c r="AP77" s="153">
        <f t="shared" ca="1" si="27"/>
        <v>0</v>
      </c>
      <c r="AQ77" s="150" t="str">
        <f t="shared" ca="1" si="19"/>
        <v xml:space="preserve"> </v>
      </c>
      <c r="AR77" s="150" t="str">
        <f t="shared" ca="1" si="19"/>
        <v/>
      </c>
      <c r="AS77" s="153">
        <f t="shared" ca="1" si="27"/>
        <v>0</v>
      </c>
      <c r="AT77" s="153">
        <f t="shared" ca="1" si="27"/>
        <v>0</v>
      </c>
      <c r="AU77" s="151">
        <f t="shared" ca="1" si="27"/>
        <v>0</v>
      </c>
      <c r="AV77" s="153">
        <f t="shared" ca="1" si="27"/>
        <v>0</v>
      </c>
      <c r="AW77" s="151">
        <f t="shared" ca="1" si="27"/>
        <v>0</v>
      </c>
      <c r="AX77" s="153">
        <f t="shared" ca="1" si="27"/>
        <v>0</v>
      </c>
      <c r="AY77" s="369" t="str">
        <f>Part16!L10</f>
        <v>Part. non finançable</v>
      </c>
      <c r="AZ77" s="373">
        <f>Part16!D74</f>
        <v>0</v>
      </c>
      <c r="BA77" s="369">
        <f t="shared" ca="1" si="20"/>
        <v>0</v>
      </c>
      <c r="BB77" s="153"/>
      <c r="BC77" s="203">
        <f t="shared" ca="1" si="27"/>
        <v>0</v>
      </c>
      <c r="BD77" s="206">
        <v>1</v>
      </c>
      <c r="BF77" s="283" t="str">
        <f t="shared" ca="1" si="21"/>
        <v/>
      </c>
      <c r="BG77" s="284" t="str">
        <f t="shared" ca="1" si="22"/>
        <v/>
      </c>
    </row>
    <row r="78" spans="1:59" s="31" customFormat="1" ht="24" customHeight="1" thickTop="1" thickBot="1" x14ac:dyDescent="0.35">
      <c r="A78" s="252">
        <v>17</v>
      </c>
      <c r="B78" s="743" t="str">
        <f t="shared" ca="1" si="6"/>
        <v/>
      </c>
      <c r="C78" s="744"/>
      <c r="D78" s="744"/>
      <c r="E78" s="587" t="str">
        <f t="shared" ca="1" si="7"/>
        <v/>
      </c>
      <c r="F78" s="587"/>
      <c r="G78" s="365">
        <f t="shared" ca="1" si="8"/>
        <v>0</v>
      </c>
      <c r="H78" s="365">
        <f t="shared" ca="1" si="9"/>
        <v>0</v>
      </c>
      <c r="I78" s="382">
        <f t="shared" si="10"/>
        <v>0</v>
      </c>
      <c r="J78" s="365">
        <f t="shared" ca="1" si="11"/>
        <v>0</v>
      </c>
      <c r="K78" s="439">
        <f t="shared" ca="1" si="12"/>
        <v>0</v>
      </c>
      <c r="L78" s="211"/>
      <c r="M78" s="280" t="s">
        <v>221</v>
      </c>
      <c r="N78" s="290" t="str">
        <f t="shared" si="23"/>
        <v>Part17</v>
      </c>
      <c r="P78" s="151">
        <f t="shared" ca="1" si="24"/>
        <v>0</v>
      </c>
      <c r="Q78" s="152">
        <f t="shared" ca="1" si="24"/>
        <v>0</v>
      </c>
      <c r="R78" s="152">
        <f t="shared" ca="1" si="24"/>
        <v>0</v>
      </c>
      <c r="S78" s="152">
        <f t="shared" ca="1" si="24"/>
        <v>0</v>
      </c>
      <c r="T78" s="152">
        <f t="shared" ca="1" si="24"/>
        <v>0</v>
      </c>
      <c r="U78" s="152">
        <f t="shared" ca="1" si="24"/>
        <v>0</v>
      </c>
      <c r="V78" s="153">
        <f t="shared" ca="1" si="24"/>
        <v>0</v>
      </c>
      <c r="W78" s="378">
        <f>Part17!G79</f>
        <v>0</v>
      </c>
      <c r="X78" s="378">
        <f>Part17!G80</f>
        <v>0</v>
      </c>
      <c r="Y78" s="149">
        <f t="shared" ca="1" si="14"/>
        <v>0</v>
      </c>
      <c r="Z78" s="151">
        <f t="shared" ca="1" si="25"/>
        <v>0</v>
      </c>
      <c r="AA78" s="152">
        <f t="shared" ca="1" si="25"/>
        <v>0</v>
      </c>
      <c r="AB78" s="152">
        <f t="shared" ca="1" si="25"/>
        <v>0</v>
      </c>
      <c r="AC78" s="152">
        <f t="shared" ca="1" si="25"/>
        <v>0</v>
      </c>
      <c r="AD78" s="152">
        <f t="shared" ca="1" si="25"/>
        <v>0</v>
      </c>
      <c r="AE78" s="153">
        <f t="shared" ca="1" si="25"/>
        <v>0</v>
      </c>
      <c r="AF78" s="378">
        <f>Part17!H79</f>
        <v>0</v>
      </c>
      <c r="AG78" s="378">
        <f>Part17!H80</f>
        <v>0</v>
      </c>
      <c r="AH78" s="149">
        <f t="shared" ca="1" si="16"/>
        <v>0</v>
      </c>
      <c r="AI78" s="151">
        <f t="shared" ca="1" si="26"/>
        <v>0</v>
      </c>
      <c r="AJ78" s="152">
        <f t="shared" ca="1" si="26"/>
        <v>0</v>
      </c>
      <c r="AK78" s="152">
        <f t="shared" ca="1" si="26"/>
        <v>0</v>
      </c>
      <c r="AL78" s="152">
        <f t="shared" ca="1" si="26"/>
        <v>0</v>
      </c>
      <c r="AM78" s="152">
        <f t="shared" ca="1" si="26"/>
        <v>0</v>
      </c>
      <c r="AN78" s="153">
        <f t="shared" ca="1" si="26"/>
        <v>0</v>
      </c>
      <c r="AO78" s="153">
        <f t="shared" ca="1" si="18"/>
        <v>0</v>
      </c>
      <c r="AP78" s="153">
        <f t="shared" ca="1" si="27"/>
        <v>0</v>
      </c>
      <c r="AQ78" s="150" t="str">
        <f t="shared" ca="1" si="27"/>
        <v xml:space="preserve"> </v>
      </c>
      <c r="AR78" s="150" t="str">
        <f t="shared" ca="1" si="27"/>
        <v/>
      </c>
      <c r="AS78" s="153">
        <f t="shared" ca="1" si="27"/>
        <v>0</v>
      </c>
      <c r="AT78" s="153">
        <f t="shared" ca="1" si="27"/>
        <v>0</v>
      </c>
      <c r="AU78" s="151">
        <f t="shared" ca="1" si="27"/>
        <v>0</v>
      </c>
      <c r="AV78" s="153">
        <f t="shared" ca="1" si="27"/>
        <v>0</v>
      </c>
      <c r="AW78" s="151">
        <f t="shared" ca="1" si="27"/>
        <v>0</v>
      </c>
      <c r="AX78" s="153">
        <f t="shared" ca="1" si="27"/>
        <v>0</v>
      </c>
      <c r="AY78" s="369" t="str">
        <f>Part17!L10</f>
        <v>Part. non finançable</v>
      </c>
      <c r="AZ78" s="373">
        <f>Part17!D74</f>
        <v>0</v>
      </c>
      <c r="BA78" s="369">
        <f t="shared" ca="1" si="20"/>
        <v>0</v>
      </c>
      <c r="BB78" s="153"/>
      <c r="BC78" s="203">
        <f t="shared" ca="1" si="27"/>
        <v>0</v>
      </c>
      <c r="BD78" s="206">
        <v>1</v>
      </c>
      <c r="BF78" s="283" t="str">
        <f t="shared" ca="1" si="21"/>
        <v/>
      </c>
      <c r="BG78" s="284" t="str">
        <f t="shared" ca="1" si="22"/>
        <v/>
      </c>
    </row>
    <row r="79" spans="1:59" s="31" customFormat="1" ht="24" customHeight="1" thickTop="1" thickBot="1" x14ac:dyDescent="0.35">
      <c r="A79" s="252">
        <v>18</v>
      </c>
      <c r="B79" s="743" t="str">
        <f t="shared" ca="1" si="6"/>
        <v/>
      </c>
      <c r="C79" s="744"/>
      <c r="D79" s="744"/>
      <c r="E79" s="587" t="str">
        <f t="shared" ca="1" si="7"/>
        <v/>
      </c>
      <c r="F79" s="587"/>
      <c r="G79" s="365">
        <f t="shared" ca="1" si="8"/>
        <v>0</v>
      </c>
      <c r="H79" s="365">
        <f t="shared" ca="1" si="9"/>
        <v>0</v>
      </c>
      <c r="I79" s="382">
        <f t="shared" si="10"/>
        <v>0</v>
      </c>
      <c r="J79" s="365">
        <f t="shared" ca="1" si="11"/>
        <v>0</v>
      </c>
      <c r="K79" s="439">
        <f t="shared" ca="1" si="12"/>
        <v>0</v>
      </c>
      <c r="L79" s="211"/>
      <c r="M79" s="280" t="s">
        <v>221</v>
      </c>
      <c r="N79" s="290" t="str">
        <f t="shared" si="23"/>
        <v>Part18</v>
      </c>
      <c r="P79" s="151">
        <f t="shared" ca="1" si="24"/>
        <v>0</v>
      </c>
      <c r="Q79" s="152">
        <f t="shared" ca="1" si="24"/>
        <v>0</v>
      </c>
      <c r="R79" s="152">
        <f t="shared" ca="1" si="24"/>
        <v>0</v>
      </c>
      <c r="S79" s="152">
        <f t="shared" ca="1" si="24"/>
        <v>0</v>
      </c>
      <c r="T79" s="152">
        <f t="shared" ca="1" si="24"/>
        <v>0</v>
      </c>
      <c r="U79" s="152">
        <f t="shared" ca="1" si="24"/>
        <v>0</v>
      </c>
      <c r="V79" s="153">
        <f t="shared" ca="1" si="24"/>
        <v>0</v>
      </c>
      <c r="W79" s="378">
        <f>Part18!G79</f>
        <v>0</v>
      </c>
      <c r="X79" s="378">
        <f>Part18!G80</f>
        <v>0</v>
      </c>
      <c r="Y79" s="149">
        <f t="shared" ca="1" si="14"/>
        <v>0</v>
      </c>
      <c r="Z79" s="151">
        <f t="shared" ca="1" si="25"/>
        <v>0</v>
      </c>
      <c r="AA79" s="152">
        <f t="shared" ca="1" si="25"/>
        <v>0</v>
      </c>
      <c r="AB79" s="152">
        <f t="shared" ca="1" si="25"/>
        <v>0</v>
      </c>
      <c r="AC79" s="152">
        <f t="shared" ca="1" si="25"/>
        <v>0</v>
      </c>
      <c r="AD79" s="152">
        <f t="shared" ca="1" si="25"/>
        <v>0</v>
      </c>
      <c r="AE79" s="153">
        <f t="shared" ca="1" si="25"/>
        <v>0</v>
      </c>
      <c r="AF79" s="378">
        <f>Part18!H79</f>
        <v>0</v>
      </c>
      <c r="AG79" s="378">
        <f>Part18!H80</f>
        <v>0</v>
      </c>
      <c r="AH79" s="149">
        <f t="shared" ca="1" si="16"/>
        <v>0</v>
      </c>
      <c r="AI79" s="151">
        <f t="shared" ca="1" si="26"/>
        <v>0</v>
      </c>
      <c r="AJ79" s="152">
        <f t="shared" ca="1" si="26"/>
        <v>0</v>
      </c>
      <c r="AK79" s="152">
        <f t="shared" ca="1" si="26"/>
        <v>0</v>
      </c>
      <c r="AL79" s="152">
        <f t="shared" ca="1" si="26"/>
        <v>0</v>
      </c>
      <c r="AM79" s="152">
        <f t="shared" ca="1" si="26"/>
        <v>0</v>
      </c>
      <c r="AN79" s="153">
        <f t="shared" ca="1" si="26"/>
        <v>0</v>
      </c>
      <c r="AO79" s="153">
        <f t="shared" ca="1" si="18"/>
        <v>0</v>
      </c>
      <c r="AP79" s="153">
        <f t="shared" ca="1" si="27"/>
        <v>0</v>
      </c>
      <c r="AQ79" s="150" t="str">
        <f t="shared" ca="1" si="27"/>
        <v xml:space="preserve"> </v>
      </c>
      <c r="AR79" s="150" t="str">
        <f t="shared" ca="1" si="27"/>
        <v/>
      </c>
      <c r="AS79" s="153">
        <f t="shared" ca="1" si="27"/>
        <v>0</v>
      </c>
      <c r="AT79" s="153">
        <f t="shared" ca="1" si="27"/>
        <v>0</v>
      </c>
      <c r="AU79" s="151">
        <f t="shared" ca="1" si="27"/>
        <v>0</v>
      </c>
      <c r="AV79" s="153">
        <f t="shared" ca="1" si="27"/>
        <v>0</v>
      </c>
      <c r="AW79" s="151">
        <f t="shared" ca="1" si="27"/>
        <v>0</v>
      </c>
      <c r="AX79" s="153">
        <f t="shared" ca="1" si="27"/>
        <v>0</v>
      </c>
      <c r="AY79" s="369" t="str">
        <f>Part18!L10</f>
        <v>Part. non finançable</v>
      </c>
      <c r="AZ79" s="373">
        <f>Part18!D74</f>
        <v>0</v>
      </c>
      <c r="BA79" s="369">
        <f t="shared" ca="1" si="20"/>
        <v>0</v>
      </c>
      <c r="BB79" s="153"/>
      <c r="BC79" s="203">
        <f t="shared" ca="1" si="27"/>
        <v>0</v>
      </c>
      <c r="BD79" s="206">
        <v>1</v>
      </c>
      <c r="BF79" s="283" t="str">
        <f t="shared" ca="1" si="21"/>
        <v/>
      </c>
      <c r="BG79" s="284" t="str">
        <f t="shared" ca="1" si="22"/>
        <v/>
      </c>
    </row>
    <row r="80" spans="1:59" s="31" customFormat="1" ht="24" customHeight="1" thickTop="1" thickBot="1" x14ac:dyDescent="0.35">
      <c r="A80" s="252">
        <v>19</v>
      </c>
      <c r="B80" s="743" t="str">
        <f t="shared" ca="1" si="6"/>
        <v/>
      </c>
      <c r="C80" s="744"/>
      <c r="D80" s="744"/>
      <c r="E80" s="587" t="str">
        <f t="shared" ca="1" si="7"/>
        <v/>
      </c>
      <c r="F80" s="587"/>
      <c r="G80" s="365">
        <f t="shared" ca="1" si="8"/>
        <v>0</v>
      </c>
      <c r="H80" s="365">
        <f t="shared" ca="1" si="9"/>
        <v>0</v>
      </c>
      <c r="I80" s="382">
        <f t="shared" si="10"/>
        <v>0</v>
      </c>
      <c r="J80" s="365">
        <f t="shared" ca="1" si="11"/>
        <v>0</v>
      </c>
      <c r="K80" s="439">
        <f t="shared" ca="1" si="12"/>
        <v>0</v>
      </c>
      <c r="L80" s="211"/>
      <c r="M80" s="280" t="s">
        <v>221</v>
      </c>
      <c r="N80" s="290" t="str">
        <f t="shared" si="23"/>
        <v>Part19</v>
      </c>
      <c r="P80" s="151">
        <f t="shared" ca="1" si="24"/>
        <v>0</v>
      </c>
      <c r="Q80" s="152">
        <f t="shared" ca="1" si="24"/>
        <v>0</v>
      </c>
      <c r="R80" s="152">
        <f t="shared" ca="1" si="24"/>
        <v>0</v>
      </c>
      <c r="S80" s="152">
        <f t="shared" ca="1" si="24"/>
        <v>0</v>
      </c>
      <c r="T80" s="152">
        <f t="shared" ca="1" si="24"/>
        <v>0</v>
      </c>
      <c r="U80" s="152">
        <f t="shared" ca="1" si="24"/>
        <v>0</v>
      </c>
      <c r="V80" s="153">
        <f t="shared" ca="1" si="24"/>
        <v>0</v>
      </c>
      <c r="W80" s="378">
        <f>Part19!G79</f>
        <v>0</v>
      </c>
      <c r="X80" s="378">
        <f>Part19!G80</f>
        <v>0</v>
      </c>
      <c r="Y80" s="149">
        <f t="shared" ca="1" si="14"/>
        <v>0</v>
      </c>
      <c r="Z80" s="151">
        <f t="shared" ca="1" si="25"/>
        <v>0</v>
      </c>
      <c r="AA80" s="152">
        <f t="shared" ca="1" si="25"/>
        <v>0</v>
      </c>
      <c r="AB80" s="152">
        <f t="shared" ca="1" si="25"/>
        <v>0</v>
      </c>
      <c r="AC80" s="152">
        <f t="shared" ca="1" si="25"/>
        <v>0</v>
      </c>
      <c r="AD80" s="152">
        <f t="shared" ca="1" si="25"/>
        <v>0</v>
      </c>
      <c r="AE80" s="153">
        <f t="shared" ca="1" si="25"/>
        <v>0</v>
      </c>
      <c r="AF80" s="378">
        <f>Part19!H79</f>
        <v>0</v>
      </c>
      <c r="AG80" s="378">
        <f>Part19!H80</f>
        <v>0</v>
      </c>
      <c r="AH80" s="149">
        <f t="shared" ca="1" si="16"/>
        <v>0</v>
      </c>
      <c r="AI80" s="151">
        <f t="shared" ca="1" si="26"/>
        <v>0</v>
      </c>
      <c r="AJ80" s="152">
        <f t="shared" ca="1" si="26"/>
        <v>0</v>
      </c>
      <c r="AK80" s="152">
        <f t="shared" ca="1" si="26"/>
        <v>0</v>
      </c>
      <c r="AL80" s="152">
        <f t="shared" ca="1" si="26"/>
        <v>0</v>
      </c>
      <c r="AM80" s="152">
        <f t="shared" ca="1" si="26"/>
        <v>0</v>
      </c>
      <c r="AN80" s="153">
        <f t="shared" ca="1" si="26"/>
        <v>0</v>
      </c>
      <c r="AO80" s="153">
        <f t="shared" ca="1" si="18"/>
        <v>0</v>
      </c>
      <c r="AP80" s="153">
        <f t="shared" ca="1" si="27"/>
        <v>0</v>
      </c>
      <c r="AQ80" s="150" t="str">
        <f t="shared" ca="1" si="27"/>
        <v xml:space="preserve"> </v>
      </c>
      <c r="AR80" s="150" t="str">
        <f t="shared" ca="1" si="27"/>
        <v/>
      </c>
      <c r="AS80" s="153">
        <f t="shared" ca="1" si="27"/>
        <v>0</v>
      </c>
      <c r="AT80" s="153">
        <f t="shared" ca="1" si="27"/>
        <v>0</v>
      </c>
      <c r="AU80" s="151">
        <f t="shared" ca="1" si="27"/>
        <v>0</v>
      </c>
      <c r="AV80" s="153">
        <f t="shared" ca="1" si="27"/>
        <v>0</v>
      </c>
      <c r="AW80" s="151">
        <f t="shared" ca="1" si="27"/>
        <v>0</v>
      </c>
      <c r="AX80" s="153">
        <f t="shared" ca="1" si="27"/>
        <v>0</v>
      </c>
      <c r="AY80" s="369" t="str">
        <f>Part19!L10</f>
        <v>Part. non finançable</v>
      </c>
      <c r="AZ80" s="373">
        <f>Part19!D74</f>
        <v>0</v>
      </c>
      <c r="BA80" s="369">
        <f t="shared" ca="1" si="20"/>
        <v>0</v>
      </c>
      <c r="BB80" s="153"/>
      <c r="BC80" s="203">
        <f t="shared" ca="1" si="27"/>
        <v>0</v>
      </c>
      <c r="BD80" s="206">
        <v>1</v>
      </c>
      <c r="BF80" s="283" t="str">
        <f t="shared" ca="1" si="21"/>
        <v/>
      </c>
      <c r="BG80" s="284" t="str">
        <f t="shared" ca="1" si="22"/>
        <v/>
      </c>
    </row>
    <row r="81" spans="1:59" s="31" customFormat="1" ht="24" customHeight="1" thickTop="1" thickBot="1" x14ac:dyDescent="0.35">
      <c r="A81" s="252">
        <v>20</v>
      </c>
      <c r="B81" s="743" t="str">
        <f t="shared" ca="1" si="6"/>
        <v/>
      </c>
      <c r="C81" s="744"/>
      <c r="D81" s="744"/>
      <c r="E81" s="587" t="str">
        <f t="shared" ca="1" si="7"/>
        <v/>
      </c>
      <c r="F81" s="587"/>
      <c r="G81" s="365">
        <f t="shared" ca="1" si="8"/>
        <v>0</v>
      </c>
      <c r="H81" s="365">
        <f t="shared" ca="1" si="9"/>
        <v>0</v>
      </c>
      <c r="I81" s="382">
        <f t="shared" si="10"/>
        <v>0</v>
      </c>
      <c r="J81" s="365">
        <f t="shared" ca="1" si="11"/>
        <v>0</v>
      </c>
      <c r="K81" s="439">
        <f t="shared" ca="1" si="12"/>
        <v>0</v>
      </c>
      <c r="L81" s="211"/>
      <c r="M81" s="280" t="s">
        <v>221</v>
      </c>
      <c r="N81" s="291" t="str">
        <f t="shared" si="23"/>
        <v>Part20</v>
      </c>
      <c r="P81" s="154">
        <f t="shared" ca="1" si="24"/>
        <v>0</v>
      </c>
      <c r="Q81" s="155">
        <f t="shared" ca="1" si="24"/>
        <v>0</v>
      </c>
      <c r="R81" s="155">
        <f t="shared" ca="1" si="24"/>
        <v>0</v>
      </c>
      <c r="S81" s="155">
        <f t="shared" ca="1" si="24"/>
        <v>0</v>
      </c>
      <c r="T81" s="155">
        <f t="shared" ca="1" si="24"/>
        <v>0</v>
      </c>
      <c r="U81" s="155">
        <f t="shared" ca="1" si="24"/>
        <v>0</v>
      </c>
      <c r="V81" s="156">
        <f t="shared" ca="1" si="24"/>
        <v>0</v>
      </c>
      <c r="W81" s="384">
        <f>Part20!G79</f>
        <v>0</v>
      </c>
      <c r="X81" s="384">
        <f>Part20!G80</f>
        <v>0</v>
      </c>
      <c r="Y81" s="149">
        <f t="shared" ca="1" si="14"/>
        <v>0</v>
      </c>
      <c r="Z81" s="154">
        <f t="shared" ca="1" si="25"/>
        <v>0</v>
      </c>
      <c r="AA81" s="155">
        <f t="shared" ca="1" si="25"/>
        <v>0</v>
      </c>
      <c r="AB81" s="155">
        <f t="shared" ca="1" si="25"/>
        <v>0</v>
      </c>
      <c r="AC81" s="155">
        <f t="shared" ca="1" si="25"/>
        <v>0</v>
      </c>
      <c r="AD81" s="155">
        <f t="shared" ca="1" si="25"/>
        <v>0</v>
      </c>
      <c r="AE81" s="156">
        <f t="shared" ca="1" si="25"/>
        <v>0</v>
      </c>
      <c r="AF81" s="384">
        <f>Part20!H79</f>
        <v>0</v>
      </c>
      <c r="AG81" s="384">
        <f>Part20!H80</f>
        <v>0</v>
      </c>
      <c r="AH81" s="149">
        <f t="shared" ca="1" si="16"/>
        <v>0</v>
      </c>
      <c r="AI81" s="154">
        <f t="shared" ca="1" si="26"/>
        <v>0</v>
      </c>
      <c r="AJ81" s="155">
        <f t="shared" ca="1" si="26"/>
        <v>0</v>
      </c>
      <c r="AK81" s="155">
        <f t="shared" ca="1" si="26"/>
        <v>0</v>
      </c>
      <c r="AL81" s="155">
        <f t="shared" ca="1" si="26"/>
        <v>0</v>
      </c>
      <c r="AM81" s="155">
        <f t="shared" ca="1" si="26"/>
        <v>0</v>
      </c>
      <c r="AN81" s="156">
        <f t="shared" ca="1" si="26"/>
        <v>0</v>
      </c>
      <c r="AO81" s="156">
        <f t="shared" ca="1" si="18"/>
        <v>0</v>
      </c>
      <c r="AP81" s="156">
        <f t="shared" ca="1" si="27"/>
        <v>0</v>
      </c>
      <c r="AQ81" s="150" t="str">
        <f t="shared" ca="1" si="27"/>
        <v xml:space="preserve"> </v>
      </c>
      <c r="AR81" s="150" t="str">
        <f t="shared" ca="1" si="27"/>
        <v/>
      </c>
      <c r="AS81" s="156">
        <f t="shared" ca="1" si="27"/>
        <v>0</v>
      </c>
      <c r="AT81" s="156">
        <f t="shared" ca="1" si="27"/>
        <v>0</v>
      </c>
      <c r="AU81" s="154">
        <f t="shared" ca="1" si="27"/>
        <v>0</v>
      </c>
      <c r="AV81" s="156">
        <f t="shared" ca="1" si="27"/>
        <v>0</v>
      </c>
      <c r="AW81" s="154">
        <f t="shared" ca="1" si="27"/>
        <v>0</v>
      </c>
      <c r="AX81" s="156">
        <f t="shared" ca="1" si="27"/>
        <v>0</v>
      </c>
      <c r="AY81" s="370" t="str">
        <f>Part20!L10</f>
        <v>Part. non finançable</v>
      </c>
      <c r="AZ81" s="374">
        <f>Part20!D74</f>
        <v>0</v>
      </c>
      <c r="BA81" s="370">
        <f t="shared" ca="1" si="20"/>
        <v>0</v>
      </c>
      <c r="BB81" s="156"/>
      <c r="BC81" s="204">
        <f t="shared" ca="1" si="27"/>
        <v>0</v>
      </c>
      <c r="BD81" s="207">
        <v>1</v>
      </c>
      <c r="BF81" s="285" t="str">
        <f t="shared" ca="1" si="21"/>
        <v/>
      </c>
      <c r="BG81" s="286" t="str">
        <f t="shared" ca="1" si="22"/>
        <v/>
      </c>
    </row>
    <row r="82" spans="1:59" s="31" customFormat="1" ht="15.75" customHeight="1" thickTop="1" thickBot="1" x14ac:dyDescent="0.4">
      <c r="A82" s="249"/>
      <c r="B82" s="602" t="s">
        <v>229</v>
      </c>
      <c r="C82" s="748"/>
      <c r="D82" s="748"/>
      <c r="E82" s="748"/>
      <c r="F82" s="748"/>
      <c r="G82" s="366">
        <f ca="1">SUM(J82:K82)</f>
        <v>100</v>
      </c>
      <c r="H82" s="366">
        <f ca="1">SUM(H62:H81)</f>
        <v>100</v>
      </c>
      <c r="I82" s="366"/>
      <c r="J82" s="366">
        <f ca="1">ROUNDUP((SUM(J62:J81)),0)</f>
        <v>0</v>
      </c>
      <c r="K82" s="440">
        <f ca="1">ROUNDUP((SUM(K62:K81)),0)</f>
        <v>100</v>
      </c>
      <c r="L82" s="211"/>
      <c r="M82" s="98"/>
      <c r="N82" s="110"/>
      <c r="P82" s="119" t="s">
        <v>103</v>
      </c>
      <c r="Q82" s="120" t="s">
        <v>104</v>
      </c>
      <c r="R82" s="120" t="s">
        <v>105</v>
      </c>
      <c r="S82" s="120" t="s">
        <v>106</v>
      </c>
      <c r="T82" s="120" t="s">
        <v>107</v>
      </c>
      <c r="U82" s="120" t="s">
        <v>108</v>
      </c>
      <c r="V82" s="121" t="s">
        <v>109</v>
      </c>
      <c r="W82" s="120"/>
      <c r="X82" s="120"/>
      <c r="Y82" s="120"/>
      <c r="Z82" s="111" t="s">
        <v>103</v>
      </c>
      <c r="AA82" s="112" t="s">
        <v>104</v>
      </c>
      <c r="AB82" s="112" t="s">
        <v>105</v>
      </c>
      <c r="AC82" s="112" t="s">
        <v>152</v>
      </c>
      <c r="AD82" s="112" t="s">
        <v>106</v>
      </c>
      <c r="AE82" s="180" t="s">
        <v>159</v>
      </c>
      <c r="AF82" s="112" t="s">
        <v>329</v>
      </c>
      <c r="AG82" s="112" t="s">
        <v>330</v>
      </c>
      <c r="AH82" s="112" t="s">
        <v>127</v>
      </c>
      <c r="AI82" s="111" t="s">
        <v>103</v>
      </c>
      <c r="AJ82" s="112" t="s">
        <v>104</v>
      </c>
      <c r="AK82" s="112" t="s">
        <v>105</v>
      </c>
      <c r="AL82" s="112" t="s">
        <v>106</v>
      </c>
      <c r="AM82" s="112" t="s">
        <v>107</v>
      </c>
      <c r="AN82" s="113" t="s">
        <v>109</v>
      </c>
      <c r="AO82" s="113"/>
      <c r="AP82" s="131"/>
      <c r="AQ82" s="131"/>
      <c r="AR82" s="150"/>
      <c r="AS82" s="136"/>
      <c r="AT82" s="223"/>
      <c r="AU82" s="170"/>
      <c r="AV82" s="171"/>
      <c r="AW82" s="170"/>
      <c r="AX82" s="171"/>
      <c r="AY82" s="371"/>
      <c r="AZ82" s="375"/>
      <c r="BA82" s="377"/>
      <c r="BB82" s="367"/>
    </row>
    <row r="83" spans="1:59" ht="15.4" customHeight="1" thickTop="1" x14ac:dyDescent="0.35">
      <c r="A83" s="419"/>
      <c r="B83" s="604"/>
      <c r="C83" s="604"/>
      <c r="D83" s="604"/>
      <c r="E83" s="604"/>
      <c r="F83" s="604"/>
      <c r="G83" s="604"/>
      <c r="H83" s="604"/>
      <c r="I83" s="604"/>
      <c r="J83" s="604"/>
      <c r="K83" s="604"/>
      <c r="L83" s="420"/>
      <c r="M83" s="98"/>
      <c r="N83" s="91"/>
    </row>
    <row r="84" spans="1:59" ht="18.399999999999999" customHeight="1" x14ac:dyDescent="0.35">
      <c r="B84" s="586" t="s">
        <v>63</v>
      </c>
      <c r="C84" s="586"/>
      <c r="D84" s="586"/>
      <c r="E84" s="586"/>
      <c r="F84" s="586"/>
      <c r="G84" s="586"/>
      <c r="H84" s="586"/>
      <c r="I84" s="586"/>
      <c r="J84" s="586"/>
      <c r="K84" s="586"/>
      <c r="L84" s="420"/>
      <c r="M84" s="98"/>
      <c r="N84" s="91"/>
      <c r="Y84" t="s">
        <v>328</v>
      </c>
      <c r="Z84">
        <f t="shared" ref="Z84:AH84" ca="1" si="28">SUMPRODUCT(Z62:Z81,$AZ$62:$AZ$81)</f>
        <v>0</v>
      </c>
      <c r="AA84">
        <f t="shared" ca="1" si="28"/>
        <v>0</v>
      </c>
      <c r="AB84">
        <f t="shared" ca="1" si="28"/>
        <v>0</v>
      </c>
      <c r="AC84">
        <f t="shared" ca="1" si="28"/>
        <v>0</v>
      </c>
      <c r="AD84">
        <f t="shared" ca="1" si="28"/>
        <v>0</v>
      </c>
      <c r="AE84">
        <f t="shared" ca="1" si="28"/>
        <v>0</v>
      </c>
      <c r="AF84">
        <f t="shared" si="28"/>
        <v>0</v>
      </c>
      <c r="AG84">
        <f t="shared" si="28"/>
        <v>0</v>
      </c>
      <c r="AH84">
        <f t="shared" ca="1" si="28"/>
        <v>0</v>
      </c>
    </row>
    <row r="85" spans="1:59" ht="9.4" customHeight="1" thickBot="1" x14ac:dyDescent="0.4">
      <c r="A85" s="414"/>
      <c r="B85" s="414"/>
      <c r="C85" s="414"/>
      <c r="D85" s="414"/>
      <c r="E85" s="414"/>
      <c r="F85" s="605"/>
      <c r="G85" s="605"/>
      <c r="H85" s="605"/>
      <c r="I85" s="605"/>
      <c r="J85" s="605"/>
      <c r="K85" s="605"/>
      <c r="L85" s="420"/>
      <c r="M85" s="98"/>
      <c r="N85" s="91"/>
    </row>
    <row r="86" spans="1:59" s="8" customFormat="1" ht="12.75" customHeight="1" thickTop="1" x14ac:dyDescent="0.25">
      <c r="A86" s="59"/>
      <c r="B86" s="590" t="s">
        <v>29</v>
      </c>
      <c r="C86" s="591"/>
      <c r="D86" s="594" t="s">
        <v>26</v>
      </c>
      <c r="E86" s="576" t="s">
        <v>12</v>
      </c>
      <c r="F86" s="576" t="s">
        <v>36</v>
      </c>
      <c r="G86" s="576" t="s">
        <v>13</v>
      </c>
      <c r="H86" s="576" t="s">
        <v>168</v>
      </c>
      <c r="I86" s="576" t="s">
        <v>14</v>
      </c>
      <c r="J86" s="576" t="s">
        <v>158</v>
      </c>
      <c r="K86" s="588" t="s">
        <v>350</v>
      </c>
      <c r="L86" s="214"/>
      <c r="N86" s="91"/>
    </row>
    <row r="87" spans="1:59" s="8" customFormat="1" ht="12.75" customHeight="1" thickBot="1" x14ac:dyDescent="0.3">
      <c r="A87" s="59"/>
      <c r="B87" s="592"/>
      <c r="C87" s="593"/>
      <c r="D87" s="595"/>
      <c r="E87" s="577"/>
      <c r="F87" s="577"/>
      <c r="G87" s="577"/>
      <c r="H87" s="577"/>
      <c r="I87" s="577"/>
      <c r="J87" s="577"/>
      <c r="K87" s="589"/>
      <c r="L87" s="214"/>
      <c r="N87" s="91"/>
    </row>
    <row r="88" spans="1:59" s="8" customFormat="1" ht="24" customHeight="1" thickTop="1" thickBot="1" x14ac:dyDescent="0.3">
      <c r="A88" s="252">
        <v>1</v>
      </c>
      <c r="B88" s="574" t="str">
        <f t="shared" ref="B88:B107" ca="1" si="29">IF(INDIRECT("'"&amp;N62&amp;"'!D$9")="","",INDIRECT("'"&amp;N62&amp;"'!D$9"))</f>
        <v/>
      </c>
      <c r="C88" s="575"/>
      <c r="D88" s="394" t="str">
        <f ca="1">IF(INDIRECT("'"&amp;N62&amp;"'!D$7")="","",INDIRECT("'"&amp;N62&amp;"'!D$7"))</f>
        <v/>
      </c>
      <c r="E88" s="66">
        <f t="shared" ref="E88:E107" ca="1" si="30">Z62*AZ62</f>
        <v>0</v>
      </c>
      <c r="F88" s="66">
        <f t="shared" ref="F88:F107" ca="1" si="31">AA62*AZ62</f>
        <v>0</v>
      </c>
      <c r="G88" s="66">
        <f t="shared" ref="G88:G107" ca="1" si="32">AB62*AZ62</f>
        <v>0</v>
      </c>
      <c r="H88" s="66">
        <f t="shared" ref="H88:H107" ca="1" si="33">AC62*AZ62</f>
        <v>0</v>
      </c>
      <c r="I88" s="66">
        <f t="shared" ref="I88:I107" ca="1" si="34">AD62*AZ62</f>
        <v>0</v>
      </c>
      <c r="J88" s="66">
        <f t="shared" ref="J88:J107" ca="1" si="35">AE62*AZ62</f>
        <v>0</v>
      </c>
      <c r="K88" s="224">
        <f t="shared" ref="K88:K107" si="36">(AF62+AG62)*AZ62</f>
        <v>0</v>
      </c>
      <c r="L88" s="214"/>
    </row>
    <row r="89" spans="1:59" s="8" customFormat="1" ht="24" customHeight="1" thickTop="1" thickBot="1" x14ac:dyDescent="0.3">
      <c r="A89" s="252">
        <v>2</v>
      </c>
      <c r="B89" s="574" t="str">
        <f t="shared" ca="1" si="29"/>
        <v/>
      </c>
      <c r="C89" s="575"/>
      <c r="D89" s="394" t="str">
        <f t="shared" ref="D89:D107" ca="1" si="37">IF(INDIRECT("'"&amp;N63&amp;"'!D$7")="","",INDIRECT(N63&amp;"!D$7"))</f>
        <v/>
      </c>
      <c r="E89" s="66">
        <f t="shared" ca="1" si="30"/>
        <v>0</v>
      </c>
      <c r="F89" s="66">
        <f t="shared" ca="1" si="31"/>
        <v>0</v>
      </c>
      <c r="G89" s="66">
        <f t="shared" ca="1" si="32"/>
        <v>0</v>
      </c>
      <c r="H89" s="66">
        <f t="shared" ca="1" si="33"/>
        <v>0</v>
      </c>
      <c r="I89" s="66">
        <f t="shared" ca="1" si="34"/>
        <v>0</v>
      </c>
      <c r="J89" s="66">
        <f t="shared" ca="1" si="35"/>
        <v>0</v>
      </c>
      <c r="K89" s="224">
        <f t="shared" si="36"/>
        <v>0</v>
      </c>
      <c r="L89" s="214"/>
    </row>
    <row r="90" spans="1:59" s="8" customFormat="1" ht="24" customHeight="1" thickTop="1" thickBot="1" x14ac:dyDescent="0.3">
      <c r="A90" s="252">
        <v>3</v>
      </c>
      <c r="B90" s="574" t="str">
        <f t="shared" ca="1" si="29"/>
        <v/>
      </c>
      <c r="C90" s="575"/>
      <c r="D90" s="394" t="str">
        <f t="shared" ca="1" si="37"/>
        <v/>
      </c>
      <c r="E90" s="66">
        <f t="shared" ca="1" si="30"/>
        <v>0</v>
      </c>
      <c r="F90" s="66">
        <f t="shared" ca="1" si="31"/>
        <v>0</v>
      </c>
      <c r="G90" s="66">
        <f t="shared" ca="1" si="32"/>
        <v>0</v>
      </c>
      <c r="H90" s="66">
        <f t="shared" ca="1" si="33"/>
        <v>0</v>
      </c>
      <c r="I90" s="66">
        <f t="shared" ca="1" si="34"/>
        <v>0</v>
      </c>
      <c r="J90" s="66">
        <f t="shared" ca="1" si="35"/>
        <v>0</v>
      </c>
      <c r="K90" s="224">
        <f t="shared" si="36"/>
        <v>0</v>
      </c>
      <c r="L90" s="214"/>
    </row>
    <row r="91" spans="1:59" s="8" customFormat="1" ht="24" customHeight="1" thickTop="1" thickBot="1" x14ac:dyDescent="0.3">
      <c r="A91" s="252">
        <v>4</v>
      </c>
      <c r="B91" s="574" t="str">
        <f t="shared" ca="1" si="29"/>
        <v/>
      </c>
      <c r="C91" s="575"/>
      <c r="D91" s="394" t="str">
        <f t="shared" ca="1" si="37"/>
        <v/>
      </c>
      <c r="E91" s="66">
        <f t="shared" ca="1" si="30"/>
        <v>0</v>
      </c>
      <c r="F91" s="66">
        <f t="shared" ca="1" si="31"/>
        <v>0</v>
      </c>
      <c r="G91" s="66">
        <f t="shared" ca="1" si="32"/>
        <v>0</v>
      </c>
      <c r="H91" s="66">
        <f t="shared" ca="1" si="33"/>
        <v>0</v>
      </c>
      <c r="I91" s="66">
        <f t="shared" ca="1" si="34"/>
        <v>0</v>
      </c>
      <c r="J91" s="66">
        <f t="shared" ca="1" si="35"/>
        <v>0</v>
      </c>
      <c r="K91" s="224">
        <f t="shared" si="36"/>
        <v>0</v>
      </c>
      <c r="L91" s="214"/>
    </row>
    <row r="92" spans="1:59" s="8" customFormat="1" ht="24" customHeight="1" thickTop="1" thickBot="1" x14ac:dyDescent="0.3">
      <c r="A92" s="252">
        <v>5</v>
      </c>
      <c r="B92" s="574" t="str">
        <f t="shared" ca="1" si="29"/>
        <v/>
      </c>
      <c r="C92" s="575"/>
      <c r="D92" s="394" t="str">
        <f t="shared" ca="1" si="37"/>
        <v/>
      </c>
      <c r="E92" s="66">
        <f t="shared" ca="1" si="30"/>
        <v>0</v>
      </c>
      <c r="F92" s="66">
        <f t="shared" ca="1" si="31"/>
        <v>0</v>
      </c>
      <c r="G92" s="66">
        <f t="shared" ca="1" si="32"/>
        <v>0</v>
      </c>
      <c r="H92" s="66">
        <f t="shared" ca="1" si="33"/>
        <v>0</v>
      </c>
      <c r="I92" s="66">
        <f t="shared" ca="1" si="34"/>
        <v>0</v>
      </c>
      <c r="J92" s="66">
        <f t="shared" ca="1" si="35"/>
        <v>0</v>
      </c>
      <c r="K92" s="224">
        <f t="shared" si="36"/>
        <v>0</v>
      </c>
      <c r="L92" s="214"/>
    </row>
    <row r="93" spans="1:59" s="8" customFormat="1" ht="24" customHeight="1" thickTop="1" thickBot="1" x14ac:dyDescent="0.3">
      <c r="A93" s="252">
        <v>6</v>
      </c>
      <c r="B93" s="574" t="str">
        <f t="shared" ca="1" si="29"/>
        <v/>
      </c>
      <c r="C93" s="575"/>
      <c r="D93" s="394" t="str">
        <f t="shared" ca="1" si="37"/>
        <v/>
      </c>
      <c r="E93" s="66">
        <f t="shared" ca="1" si="30"/>
        <v>0</v>
      </c>
      <c r="F93" s="66">
        <f t="shared" ca="1" si="31"/>
        <v>0</v>
      </c>
      <c r="G93" s="66">
        <f t="shared" ca="1" si="32"/>
        <v>0</v>
      </c>
      <c r="H93" s="66">
        <f t="shared" ca="1" si="33"/>
        <v>0</v>
      </c>
      <c r="I93" s="66">
        <f t="shared" ca="1" si="34"/>
        <v>0</v>
      </c>
      <c r="J93" s="66">
        <f t="shared" ca="1" si="35"/>
        <v>0</v>
      </c>
      <c r="K93" s="224">
        <f t="shared" si="36"/>
        <v>0</v>
      </c>
      <c r="L93" s="214"/>
      <c r="M93" s="107"/>
    </row>
    <row r="94" spans="1:59" s="8" customFormat="1" ht="24" customHeight="1" thickTop="1" thickBot="1" x14ac:dyDescent="0.3">
      <c r="A94" s="252">
        <v>7</v>
      </c>
      <c r="B94" s="574" t="str">
        <f t="shared" ca="1" si="29"/>
        <v/>
      </c>
      <c r="C94" s="575"/>
      <c r="D94" s="394" t="str">
        <f t="shared" ca="1" si="37"/>
        <v/>
      </c>
      <c r="E94" s="66">
        <f t="shared" ca="1" si="30"/>
        <v>0</v>
      </c>
      <c r="F94" s="66">
        <f t="shared" ca="1" si="31"/>
        <v>0</v>
      </c>
      <c r="G94" s="66">
        <f t="shared" ca="1" si="32"/>
        <v>0</v>
      </c>
      <c r="H94" s="66">
        <f t="shared" ca="1" si="33"/>
        <v>0</v>
      </c>
      <c r="I94" s="66">
        <f t="shared" ca="1" si="34"/>
        <v>0</v>
      </c>
      <c r="J94" s="66">
        <f t="shared" ca="1" si="35"/>
        <v>0</v>
      </c>
      <c r="K94" s="224">
        <f t="shared" si="36"/>
        <v>0</v>
      </c>
      <c r="L94" s="214"/>
      <c r="M94" s="107"/>
    </row>
    <row r="95" spans="1:59" s="8" customFormat="1" ht="24" customHeight="1" thickTop="1" thickBot="1" x14ac:dyDescent="0.3">
      <c r="A95" s="252">
        <v>8</v>
      </c>
      <c r="B95" s="574" t="str">
        <f t="shared" ca="1" si="29"/>
        <v/>
      </c>
      <c r="C95" s="575"/>
      <c r="D95" s="394" t="str">
        <f t="shared" ca="1" si="37"/>
        <v/>
      </c>
      <c r="E95" s="66">
        <f t="shared" ca="1" si="30"/>
        <v>0</v>
      </c>
      <c r="F95" s="66">
        <f t="shared" ca="1" si="31"/>
        <v>0</v>
      </c>
      <c r="G95" s="66">
        <f t="shared" ca="1" si="32"/>
        <v>0</v>
      </c>
      <c r="H95" s="66">
        <f t="shared" ca="1" si="33"/>
        <v>0</v>
      </c>
      <c r="I95" s="66">
        <f t="shared" ca="1" si="34"/>
        <v>0</v>
      </c>
      <c r="J95" s="66">
        <f t="shared" ca="1" si="35"/>
        <v>0</v>
      </c>
      <c r="K95" s="224">
        <f t="shared" si="36"/>
        <v>0</v>
      </c>
      <c r="L95" s="214"/>
      <c r="M95" s="107"/>
    </row>
    <row r="96" spans="1:59" s="8" customFormat="1" ht="24" customHeight="1" thickTop="1" thickBot="1" x14ac:dyDescent="0.3">
      <c r="A96" s="252">
        <v>9</v>
      </c>
      <c r="B96" s="574" t="str">
        <f t="shared" ca="1" si="29"/>
        <v/>
      </c>
      <c r="C96" s="575"/>
      <c r="D96" s="394" t="str">
        <f t="shared" ca="1" si="37"/>
        <v/>
      </c>
      <c r="E96" s="66">
        <f t="shared" ca="1" si="30"/>
        <v>0</v>
      </c>
      <c r="F96" s="66">
        <f t="shared" ca="1" si="31"/>
        <v>0</v>
      </c>
      <c r="G96" s="66">
        <f t="shared" ca="1" si="32"/>
        <v>0</v>
      </c>
      <c r="H96" s="66">
        <f t="shared" ca="1" si="33"/>
        <v>0</v>
      </c>
      <c r="I96" s="66">
        <f t="shared" ca="1" si="34"/>
        <v>0</v>
      </c>
      <c r="J96" s="66">
        <f t="shared" ca="1" si="35"/>
        <v>0</v>
      </c>
      <c r="K96" s="224">
        <f t="shared" si="36"/>
        <v>0</v>
      </c>
      <c r="L96" s="214"/>
    </row>
    <row r="97" spans="1:13" s="8" customFormat="1" ht="24" customHeight="1" thickTop="1" thickBot="1" x14ac:dyDescent="0.3">
      <c r="A97" s="252">
        <v>10</v>
      </c>
      <c r="B97" s="574" t="str">
        <f t="shared" ca="1" si="29"/>
        <v/>
      </c>
      <c r="C97" s="575"/>
      <c r="D97" s="394" t="str">
        <f t="shared" ca="1" si="37"/>
        <v/>
      </c>
      <c r="E97" s="66">
        <f t="shared" ca="1" si="30"/>
        <v>0</v>
      </c>
      <c r="F97" s="66">
        <f t="shared" ca="1" si="31"/>
        <v>0</v>
      </c>
      <c r="G97" s="66">
        <f t="shared" ca="1" si="32"/>
        <v>0</v>
      </c>
      <c r="H97" s="66">
        <f t="shared" ca="1" si="33"/>
        <v>0</v>
      </c>
      <c r="I97" s="66">
        <f t="shared" ca="1" si="34"/>
        <v>0</v>
      </c>
      <c r="J97" s="66">
        <f t="shared" ca="1" si="35"/>
        <v>0</v>
      </c>
      <c r="K97" s="224">
        <f t="shared" si="36"/>
        <v>0</v>
      </c>
      <c r="L97" s="214"/>
    </row>
    <row r="98" spans="1:13" s="8" customFormat="1" ht="24" customHeight="1" thickTop="1" thickBot="1" x14ac:dyDescent="0.3">
      <c r="A98" s="252">
        <v>11</v>
      </c>
      <c r="B98" s="574" t="str">
        <f t="shared" ca="1" si="29"/>
        <v/>
      </c>
      <c r="C98" s="575"/>
      <c r="D98" s="394" t="str">
        <f t="shared" ca="1" si="37"/>
        <v/>
      </c>
      <c r="E98" s="66">
        <f t="shared" ca="1" si="30"/>
        <v>0</v>
      </c>
      <c r="F98" s="66">
        <f t="shared" ca="1" si="31"/>
        <v>0</v>
      </c>
      <c r="G98" s="66">
        <f t="shared" ca="1" si="32"/>
        <v>0</v>
      </c>
      <c r="H98" s="66">
        <f t="shared" ca="1" si="33"/>
        <v>0</v>
      </c>
      <c r="I98" s="66">
        <f t="shared" ca="1" si="34"/>
        <v>0</v>
      </c>
      <c r="J98" s="66">
        <f t="shared" ca="1" si="35"/>
        <v>0</v>
      </c>
      <c r="K98" s="224">
        <f t="shared" si="36"/>
        <v>0</v>
      </c>
      <c r="L98" s="214"/>
      <c r="M98" s="98"/>
    </row>
    <row r="99" spans="1:13" s="8" customFormat="1" ht="24" customHeight="1" thickTop="1" thickBot="1" x14ac:dyDescent="0.3">
      <c r="A99" s="252">
        <v>12</v>
      </c>
      <c r="B99" s="574" t="str">
        <f t="shared" ca="1" si="29"/>
        <v/>
      </c>
      <c r="C99" s="575"/>
      <c r="D99" s="394" t="str">
        <f t="shared" ca="1" si="37"/>
        <v/>
      </c>
      <c r="E99" s="66">
        <f t="shared" ca="1" si="30"/>
        <v>0</v>
      </c>
      <c r="F99" s="66">
        <f t="shared" ca="1" si="31"/>
        <v>0</v>
      </c>
      <c r="G99" s="66">
        <f t="shared" ca="1" si="32"/>
        <v>0</v>
      </c>
      <c r="H99" s="66">
        <f t="shared" ca="1" si="33"/>
        <v>0</v>
      </c>
      <c r="I99" s="66">
        <f t="shared" ca="1" si="34"/>
        <v>0</v>
      </c>
      <c r="J99" s="66">
        <f t="shared" ca="1" si="35"/>
        <v>0</v>
      </c>
      <c r="K99" s="224">
        <f t="shared" si="36"/>
        <v>0</v>
      </c>
      <c r="L99" s="214"/>
      <c r="M99" s="98"/>
    </row>
    <row r="100" spans="1:13" s="8" customFormat="1" ht="24" customHeight="1" thickTop="1" thickBot="1" x14ac:dyDescent="0.3">
      <c r="A100" s="252">
        <v>13</v>
      </c>
      <c r="B100" s="574" t="str">
        <f t="shared" ca="1" si="29"/>
        <v/>
      </c>
      <c r="C100" s="575"/>
      <c r="D100" s="394" t="str">
        <f t="shared" ca="1" si="37"/>
        <v/>
      </c>
      <c r="E100" s="66">
        <f t="shared" ca="1" si="30"/>
        <v>0</v>
      </c>
      <c r="F100" s="66">
        <f t="shared" ca="1" si="31"/>
        <v>0</v>
      </c>
      <c r="G100" s="66">
        <f t="shared" ca="1" si="32"/>
        <v>0</v>
      </c>
      <c r="H100" s="66">
        <f t="shared" ca="1" si="33"/>
        <v>0</v>
      </c>
      <c r="I100" s="66">
        <f t="shared" ca="1" si="34"/>
        <v>0</v>
      </c>
      <c r="J100" s="66">
        <f t="shared" ca="1" si="35"/>
        <v>0</v>
      </c>
      <c r="K100" s="224">
        <f t="shared" si="36"/>
        <v>0</v>
      </c>
      <c r="L100" s="214"/>
      <c r="M100" s="98"/>
    </row>
    <row r="101" spans="1:13" s="8" customFormat="1" ht="24" customHeight="1" thickTop="1" thickBot="1" x14ac:dyDescent="0.3">
      <c r="A101" s="252">
        <v>14</v>
      </c>
      <c r="B101" s="574" t="str">
        <f t="shared" ca="1" si="29"/>
        <v/>
      </c>
      <c r="C101" s="575"/>
      <c r="D101" s="394" t="str">
        <f t="shared" ca="1" si="37"/>
        <v/>
      </c>
      <c r="E101" s="66">
        <f t="shared" ca="1" si="30"/>
        <v>0</v>
      </c>
      <c r="F101" s="66">
        <f t="shared" ca="1" si="31"/>
        <v>0</v>
      </c>
      <c r="G101" s="66">
        <f t="shared" ca="1" si="32"/>
        <v>0</v>
      </c>
      <c r="H101" s="66">
        <f t="shared" ca="1" si="33"/>
        <v>0</v>
      </c>
      <c r="I101" s="66">
        <f t="shared" ca="1" si="34"/>
        <v>0</v>
      </c>
      <c r="J101" s="66">
        <f t="shared" ca="1" si="35"/>
        <v>0</v>
      </c>
      <c r="K101" s="224">
        <f t="shared" si="36"/>
        <v>0</v>
      </c>
      <c r="L101" s="214"/>
      <c r="M101" s="98"/>
    </row>
    <row r="102" spans="1:13" s="8" customFormat="1" ht="24" customHeight="1" thickTop="1" thickBot="1" x14ac:dyDescent="0.3">
      <c r="A102" s="252">
        <v>15</v>
      </c>
      <c r="B102" s="574" t="str">
        <f t="shared" ca="1" si="29"/>
        <v/>
      </c>
      <c r="C102" s="575"/>
      <c r="D102" s="394" t="str">
        <f t="shared" ca="1" si="37"/>
        <v/>
      </c>
      <c r="E102" s="66">
        <f t="shared" ca="1" si="30"/>
        <v>0</v>
      </c>
      <c r="F102" s="66">
        <f t="shared" ca="1" si="31"/>
        <v>0</v>
      </c>
      <c r="G102" s="66">
        <f t="shared" ca="1" si="32"/>
        <v>0</v>
      </c>
      <c r="H102" s="66">
        <f t="shared" ca="1" si="33"/>
        <v>0</v>
      </c>
      <c r="I102" s="66">
        <f t="shared" ca="1" si="34"/>
        <v>0</v>
      </c>
      <c r="J102" s="66">
        <f t="shared" ca="1" si="35"/>
        <v>0</v>
      </c>
      <c r="K102" s="224">
        <f t="shared" si="36"/>
        <v>0</v>
      </c>
      <c r="L102" s="214"/>
      <c r="M102" s="98"/>
    </row>
    <row r="103" spans="1:13" s="8" customFormat="1" ht="24" customHeight="1" thickTop="1" thickBot="1" x14ac:dyDescent="0.3">
      <c r="A103" s="252">
        <v>16</v>
      </c>
      <c r="B103" s="574" t="str">
        <f t="shared" ca="1" si="29"/>
        <v/>
      </c>
      <c r="C103" s="575"/>
      <c r="D103" s="394" t="str">
        <f t="shared" ca="1" si="37"/>
        <v/>
      </c>
      <c r="E103" s="66">
        <f t="shared" ca="1" si="30"/>
        <v>0</v>
      </c>
      <c r="F103" s="66">
        <f t="shared" ca="1" si="31"/>
        <v>0</v>
      </c>
      <c r="G103" s="66">
        <f t="shared" ca="1" si="32"/>
        <v>0</v>
      </c>
      <c r="H103" s="66">
        <f t="shared" ca="1" si="33"/>
        <v>0</v>
      </c>
      <c r="I103" s="66">
        <f t="shared" ca="1" si="34"/>
        <v>0</v>
      </c>
      <c r="J103" s="66">
        <f t="shared" ca="1" si="35"/>
        <v>0</v>
      </c>
      <c r="K103" s="224">
        <f t="shared" si="36"/>
        <v>0</v>
      </c>
      <c r="L103" s="214"/>
      <c r="M103" s="98"/>
    </row>
    <row r="104" spans="1:13" s="8" customFormat="1" ht="24" customHeight="1" thickTop="1" thickBot="1" x14ac:dyDescent="0.3">
      <c r="A104" s="252">
        <v>17</v>
      </c>
      <c r="B104" s="574" t="str">
        <f t="shared" ca="1" si="29"/>
        <v/>
      </c>
      <c r="C104" s="575"/>
      <c r="D104" s="394" t="str">
        <f t="shared" ca="1" si="37"/>
        <v/>
      </c>
      <c r="E104" s="66">
        <f t="shared" ca="1" si="30"/>
        <v>0</v>
      </c>
      <c r="F104" s="66">
        <f t="shared" ca="1" si="31"/>
        <v>0</v>
      </c>
      <c r="G104" s="66">
        <f t="shared" ca="1" si="32"/>
        <v>0</v>
      </c>
      <c r="H104" s="66">
        <f t="shared" ca="1" si="33"/>
        <v>0</v>
      </c>
      <c r="I104" s="66">
        <f t="shared" ca="1" si="34"/>
        <v>0</v>
      </c>
      <c r="J104" s="66">
        <f t="shared" ca="1" si="35"/>
        <v>0</v>
      </c>
      <c r="K104" s="224">
        <f t="shared" si="36"/>
        <v>0</v>
      </c>
      <c r="L104" s="214"/>
      <c r="M104" s="98"/>
    </row>
    <row r="105" spans="1:13" s="8" customFormat="1" ht="24" customHeight="1" thickTop="1" thickBot="1" x14ac:dyDescent="0.3">
      <c r="A105" s="252">
        <v>18</v>
      </c>
      <c r="B105" s="574" t="str">
        <f t="shared" ca="1" si="29"/>
        <v/>
      </c>
      <c r="C105" s="575"/>
      <c r="D105" s="394" t="str">
        <f t="shared" ca="1" si="37"/>
        <v/>
      </c>
      <c r="E105" s="66">
        <f t="shared" ca="1" si="30"/>
        <v>0</v>
      </c>
      <c r="F105" s="66">
        <f t="shared" ca="1" si="31"/>
        <v>0</v>
      </c>
      <c r="G105" s="66">
        <f t="shared" ca="1" si="32"/>
        <v>0</v>
      </c>
      <c r="H105" s="66">
        <f t="shared" ca="1" si="33"/>
        <v>0</v>
      </c>
      <c r="I105" s="66">
        <f t="shared" ca="1" si="34"/>
        <v>0</v>
      </c>
      <c r="J105" s="66">
        <f t="shared" ca="1" si="35"/>
        <v>0</v>
      </c>
      <c r="K105" s="224">
        <f t="shared" si="36"/>
        <v>0</v>
      </c>
      <c r="L105" s="214"/>
      <c r="M105" s="98"/>
    </row>
    <row r="106" spans="1:13" s="8" customFormat="1" ht="24" customHeight="1" thickTop="1" thickBot="1" x14ac:dyDescent="0.3">
      <c r="A106" s="252">
        <v>19</v>
      </c>
      <c r="B106" s="574" t="str">
        <f t="shared" ca="1" si="29"/>
        <v/>
      </c>
      <c r="C106" s="575"/>
      <c r="D106" s="394" t="str">
        <f t="shared" ca="1" si="37"/>
        <v/>
      </c>
      <c r="E106" s="66">
        <f t="shared" ca="1" si="30"/>
        <v>0</v>
      </c>
      <c r="F106" s="66">
        <f t="shared" ca="1" si="31"/>
        <v>0</v>
      </c>
      <c r="G106" s="66">
        <f t="shared" ca="1" si="32"/>
        <v>0</v>
      </c>
      <c r="H106" s="66">
        <f t="shared" ca="1" si="33"/>
        <v>0</v>
      </c>
      <c r="I106" s="66">
        <f t="shared" ca="1" si="34"/>
        <v>0</v>
      </c>
      <c r="J106" s="66">
        <f t="shared" ca="1" si="35"/>
        <v>0</v>
      </c>
      <c r="K106" s="224">
        <f t="shared" si="36"/>
        <v>0</v>
      </c>
      <c r="L106" s="214"/>
      <c r="M106" s="98"/>
    </row>
    <row r="107" spans="1:13" s="8" customFormat="1" ht="24" customHeight="1" thickTop="1" thickBot="1" x14ac:dyDescent="0.3">
      <c r="A107" s="252">
        <v>20</v>
      </c>
      <c r="B107" s="574" t="str">
        <f t="shared" ca="1" si="29"/>
        <v/>
      </c>
      <c r="C107" s="575"/>
      <c r="D107" s="394" t="str">
        <f t="shared" ca="1" si="37"/>
        <v/>
      </c>
      <c r="E107" s="66">
        <f t="shared" ca="1" si="30"/>
        <v>0</v>
      </c>
      <c r="F107" s="66">
        <f t="shared" ca="1" si="31"/>
        <v>0</v>
      </c>
      <c r="G107" s="66">
        <f t="shared" ca="1" si="32"/>
        <v>0</v>
      </c>
      <c r="H107" s="66">
        <f t="shared" ca="1" si="33"/>
        <v>0</v>
      </c>
      <c r="I107" s="66">
        <f t="shared" ca="1" si="34"/>
        <v>0</v>
      </c>
      <c r="J107" s="66">
        <f t="shared" ca="1" si="35"/>
        <v>0</v>
      </c>
      <c r="K107" s="224">
        <f t="shared" si="36"/>
        <v>0</v>
      </c>
      <c r="L107" s="214"/>
      <c r="M107" s="98"/>
    </row>
    <row r="108" spans="1:13" s="8" customFormat="1" ht="15.75" customHeight="1" thickTop="1" thickBot="1" x14ac:dyDescent="0.35">
      <c r="A108" s="59"/>
      <c r="B108" s="602" t="s">
        <v>8</v>
      </c>
      <c r="C108" s="603"/>
      <c r="D108" s="603"/>
      <c r="E108" s="67">
        <f ca="1">SUM(E88:E107)</f>
        <v>0</v>
      </c>
      <c r="F108" s="67">
        <f t="shared" ref="F108:K108" ca="1" si="38">SUM(F88:F107)</f>
        <v>0</v>
      </c>
      <c r="G108" s="67">
        <f t="shared" ca="1" si="38"/>
        <v>0</v>
      </c>
      <c r="H108" s="67">
        <f t="shared" ca="1" si="38"/>
        <v>0</v>
      </c>
      <c r="I108" s="67">
        <f t="shared" ca="1" si="38"/>
        <v>0</v>
      </c>
      <c r="J108" s="67">
        <f ca="1">SUM(J88:J107)</f>
        <v>0</v>
      </c>
      <c r="K108" s="68">
        <f t="shared" si="38"/>
        <v>0</v>
      </c>
      <c r="L108" s="214"/>
      <c r="M108" s="98"/>
    </row>
    <row r="109" spans="1:13" s="8" customFormat="1" ht="10.15" customHeight="1" thickTop="1" thickBot="1" x14ac:dyDescent="0.35">
      <c r="A109" s="59"/>
      <c r="B109" s="447"/>
      <c r="C109" s="448"/>
      <c r="D109" s="448"/>
      <c r="E109" s="433"/>
      <c r="F109" s="433"/>
      <c r="G109" s="433"/>
      <c r="H109" s="433"/>
      <c r="I109" s="433"/>
      <c r="J109" s="433"/>
      <c r="K109" s="433"/>
      <c r="L109" s="214"/>
      <c r="M109" s="98"/>
    </row>
    <row r="110" spans="1:13" s="8" customFormat="1" ht="15.75" customHeight="1" thickTop="1" thickBot="1" x14ac:dyDescent="0.3">
      <c r="A110" s="59"/>
      <c r="B110" s="600" t="s">
        <v>362</v>
      </c>
      <c r="C110" s="601"/>
      <c r="D110" s="601"/>
      <c r="E110" s="89">
        <f ca="1">IF(ISNUMBER((G56/(E56-E55))*100),((G56/(E56-E55))*100),"")</f>
        <v>0</v>
      </c>
      <c r="F110" s="433" t="s">
        <v>88</v>
      </c>
      <c r="G110" s="433"/>
      <c r="H110" s="433"/>
      <c r="I110" s="433"/>
      <c r="J110" s="433"/>
      <c r="K110" s="433"/>
      <c r="L110" s="214"/>
      <c r="M110" s="98"/>
    </row>
    <row r="111" spans="1:13" s="8" customFormat="1" ht="15.4" customHeight="1" thickTop="1" thickBot="1" x14ac:dyDescent="0.3">
      <c r="A111" s="62"/>
      <c r="B111" s="600" t="s">
        <v>381</v>
      </c>
      <c r="C111" s="601"/>
      <c r="D111" s="601"/>
      <c r="E111" s="89">
        <f ca="1">E108/(J82+0.01-J108)*100</f>
        <v>0</v>
      </c>
      <c r="F111" s="63" t="s">
        <v>88</v>
      </c>
      <c r="G111" s="63"/>
      <c r="H111" s="63"/>
      <c r="I111" s="63"/>
      <c r="J111" s="63"/>
      <c r="K111" s="63"/>
      <c r="L111" s="215"/>
      <c r="M111" s="98"/>
    </row>
    <row r="112" spans="1:13" s="8" customFormat="1" ht="22" customHeight="1" thickTop="1" thickBot="1" x14ac:dyDescent="0.3">
      <c r="A112" s="59"/>
      <c r="B112" s="600" t="s">
        <v>382</v>
      </c>
      <c r="C112" s="601"/>
      <c r="D112" s="601"/>
      <c r="E112" s="89">
        <f ca="1">H108/(J82+0.01-J108)*100</f>
        <v>0</v>
      </c>
      <c r="F112" s="88" t="s">
        <v>88</v>
      </c>
      <c r="G112" s="88"/>
      <c r="H112" s="88"/>
      <c r="I112" s="88"/>
      <c r="J112" s="88"/>
      <c r="K112" s="88"/>
      <c r="L112" s="214"/>
      <c r="M112" s="231"/>
    </row>
    <row r="113" spans="1:16" s="8" customFormat="1" ht="15.75" hidden="1" customHeight="1" thickTop="1" thickBot="1" x14ac:dyDescent="0.4">
      <c r="A113" s="59"/>
      <c r="B113" s="600" t="s">
        <v>169</v>
      </c>
      <c r="C113" s="601"/>
      <c r="D113" s="601"/>
      <c r="E113" s="182">
        <f ca="1">AP60</f>
        <v>0</v>
      </c>
      <c r="F113" s="88" t="s">
        <v>125</v>
      </c>
      <c r="G113" s="88"/>
      <c r="H113" s="88"/>
      <c r="I113" s="88"/>
      <c r="J113" s="88"/>
      <c r="K113" s="88"/>
      <c r="L113" s="214"/>
      <c r="M113" s="98"/>
      <c r="N113" s="91"/>
      <c r="O113"/>
      <c r="P113"/>
    </row>
    <row r="114" spans="1:16" s="8" customFormat="1" ht="15.75" hidden="1" customHeight="1" thickTop="1" thickBot="1" x14ac:dyDescent="0.4">
      <c r="A114" s="59"/>
      <c r="B114" s="600" t="str">
        <f>"Aide demandée pers statutaires / Aide demandée tot* (max "&amp;Réglages!M19&amp;"%)"</f>
        <v>Aide demandée pers statutaires / Aide demandée tot* (max 0%)</v>
      </c>
      <c r="C114" s="601"/>
      <c r="D114" s="601"/>
      <c r="E114" s="89">
        <f ca="1">E113/(I82+0.1-K108)*100</f>
        <v>0</v>
      </c>
      <c r="F114" s="88" t="s">
        <v>88</v>
      </c>
      <c r="G114" s="134" t="str">
        <f ca="1">IF(E114&gt;Réglages!M19,"Attention : taux d’aide des personnels statutaires dépassé","")</f>
        <v/>
      </c>
      <c r="H114" s="88"/>
      <c r="I114" s="88"/>
      <c r="J114" s="88"/>
      <c r="K114" s="88"/>
      <c r="L114" s="214"/>
      <c r="M114" s="98"/>
      <c r="N114" s="91"/>
      <c r="O114"/>
      <c r="P114"/>
    </row>
    <row r="115" spans="1:16" s="8" customFormat="1" ht="15.4" customHeight="1" thickTop="1" thickBot="1" x14ac:dyDescent="0.4">
      <c r="A115" s="59"/>
      <c r="B115" s="600" t="str">
        <f>"Frais généraux demandés / Aide demandée totale* (max "&amp;Réglages!M16&amp;"%)"</f>
        <v>Frais généraux demandés / Aide demandée totale* (max 20%)</v>
      </c>
      <c r="C115" s="601"/>
      <c r="D115" s="601"/>
      <c r="E115" s="89">
        <f ca="1">J108/(J82+0.01-J108)*100</f>
        <v>0</v>
      </c>
      <c r="F115" s="88" t="s">
        <v>88</v>
      </c>
      <c r="G115" s="88" t="str">
        <f ca="1">IF(E115&gt;Réglages!M16,"Attention : maximum de frais généraux dépassé","")</f>
        <v/>
      </c>
      <c r="H115" s="88"/>
      <c r="I115" s="88"/>
      <c r="J115" s="88"/>
      <c r="K115" s="88"/>
      <c r="L115" s="214"/>
      <c r="M115" s="98"/>
      <c r="N115" s="91"/>
      <c r="O115"/>
      <c r="P115"/>
    </row>
    <row r="116" spans="1:16" s="8" customFormat="1" ht="24" hidden="1" customHeight="1" thickTop="1" thickBot="1" x14ac:dyDescent="0.3">
      <c r="A116" s="59"/>
      <c r="B116" s="600" t="str">
        <f>"Total des demandes de Décharges d’enseignement (max "&amp;Réglages!M22&amp;"k€/an)"</f>
        <v>Total des demandes de Décharges d’enseignement (max 0k€/an)</v>
      </c>
      <c r="C116" s="601"/>
      <c r="D116" s="601"/>
      <c r="E116" s="220">
        <f ca="1">AT60</f>
        <v>0</v>
      </c>
      <c r="F116" s="219" t="s">
        <v>204</v>
      </c>
      <c r="G116" s="220" t="e">
        <f>IF(#REF!&lt;&gt;"",E116/#REF!*12,"")</f>
        <v>#REF!</v>
      </c>
      <c r="H116" s="88" t="s">
        <v>205</v>
      </c>
      <c r="I116" s="134" t="e">
        <f>IF(AND(G116&gt;Réglages!M22*1000,G116&lt;&gt;""),"Attention : maximum dépassé","")</f>
        <v>#REF!</v>
      </c>
      <c r="J116" s="134"/>
      <c r="K116" s="88"/>
      <c r="L116" s="214"/>
      <c r="M116" s="98"/>
      <c r="N116" s="232"/>
      <c r="O116" s="232"/>
      <c r="P116" s="232"/>
    </row>
    <row r="117" spans="1:16" s="8" customFormat="1" ht="15.75" customHeight="1" thickTop="1" x14ac:dyDescent="0.25">
      <c r="A117" s="59"/>
      <c r="B117" s="403" t="s">
        <v>334</v>
      </c>
      <c r="C117" s="534" t="s">
        <v>361</v>
      </c>
      <c r="D117" s="403"/>
      <c r="E117" s="189"/>
      <c r="F117" s="189"/>
      <c r="G117" s="189"/>
      <c r="H117" s="189"/>
      <c r="I117" s="189"/>
      <c r="J117" s="189"/>
      <c r="K117" s="189"/>
      <c r="L117" s="214"/>
      <c r="M117" s="98"/>
    </row>
    <row r="118" spans="1:16" ht="15.4" customHeight="1" x14ac:dyDescent="0.35">
      <c r="A118" s="419"/>
      <c r="B118" s="604"/>
      <c r="C118" s="604"/>
      <c r="D118" s="604"/>
      <c r="E118" s="604"/>
      <c r="F118" s="604"/>
      <c r="G118" s="604"/>
      <c r="H118" s="604"/>
      <c r="I118" s="604"/>
      <c r="J118" s="604"/>
      <c r="K118" s="604"/>
      <c r="L118" s="420"/>
      <c r="M118" s="98"/>
      <c r="N118" s="8"/>
      <c r="O118" s="8"/>
      <c r="P118" s="8"/>
    </row>
    <row r="119" spans="1:16" ht="18.399999999999999" customHeight="1" x14ac:dyDescent="0.35">
      <c r="B119" s="586" t="s">
        <v>211</v>
      </c>
      <c r="C119" s="586"/>
      <c r="D119" s="586"/>
      <c r="E119" s="586"/>
      <c r="F119" s="586"/>
      <c r="G119" s="586"/>
      <c r="H119" s="586"/>
      <c r="I119" s="586"/>
      <c r="J119" s="586"/>
      <c r="K119" s="586"/>
      <c r="L119" s="420"/>
      <c r="M119" s="98"/>
      <c r="N119" s="8"/>
      <c r="O119" s="8"/>
      <c r="P119" s="8"/>
    </row>
    <row r="120" spans="1:16" ht="9.4" customHeight="1" thickBot="1" x14ac:dyDescent="0.4">
      <c r="A120" s="414"/>
      <c r="B120" s="414"/>
      <c r="C120" s="414"/>
      <c r="D120" s="414"/>
      <c r="E120" s="414"/>
      <c r="F120" s="605"/>
      <c r="G120" s="605"/>
      <c r="H120" s="605"/>
      <c r="I120" s="605"/>
      <c r="J120" s="605"/>
      <c r="K120" s="605"/>
      <c r="L120" s="420"/>
      <c r="M120" s="98"/>
      <c r="N120" s="8"/>
      <c r="O120" s="8"/>
      <c r="P120" s="8"/>
    </row>
    <row r="121" spans="1:16" s="232" customFormat="1" ht="30.75" customHeight="1" thickTop="1" x14ac:dyDescent="0.25">
      <c r="A121" s="253"/>
      <c r="B121" s="610" t="s">
        <v>181</v>
      </c>
      <c r="C121" s="611"/>
      <c r="D121" s="401" t="s">
        <v>182</v>
      </c>
      <c r="F121" s="599" t="s">
        <v>351</v>
      </c>
      <c r="G121" s="599"/>
      <c r="H121" s="599"/>
      <c r="I121" s="599"/>
      <c r="J121" s="599"/>
      <c r="K121" s="599"/>
      <c r="L121" s="331"/>
      <c r="M121" s="98"/>
      <c r="N121" s="8"/>
      <c r="O121" s="8"/>
      <c r="P121" s="8"/>
    </row>
    <row r="122" spans="1:16" s="8" customFormat="1" ht="15.75" customHeight="1" x14ac:dyDescent="0.25">
      <c r="A122" s="254">
        <v>1</v>
      </c>
      <c r="B122" s="597" t="str">
        <f t="shared" ref="B122:B136" ca="1" si="39">LOOKUP($A122,$N$186:$N$360,$F$186:$F$360)</f>
        <v xml:space="preserve"> </v>
      </c>
      <c r="C122" s="598"/>
      <c r="D122" s="443" t="str">
        <f t="shared" ref="D122:D136" ca="1" si="40">LOOKUP($A122,$N$186:$N$360,$G$186:$G$360)</f>
        <v xml:space="preserve"> </v>
      </c>
      <c r="E122" s="442"/>
      <c r="F122" s="599"/>
      <c r="G122" s="599"/>
      <c r="H122" s="599"/>
      <c r="I122" s="599"/>
      <c r="J122" s="599"/>
      <c r="K122" s="599"/>
      <c r="L122" s="331"/>
      <c r="M122" s="98"/>
    </row>
    <row r="123" spans="1:16" s="8" customFormat="1" ht="15.75" customHeight="1" x14ac:dyDescent="0.25">
      <c r="A123" s="254">
        <v>2</v>
      </c>
      <c r="B123" s="597" t="str">
        <f t="shared" ca="1" si="39"/>
        <v xml:space="preserve"> </v>
      </c>
      <c r="C123" s="598"/>
      <c r="D123" s="443" t="str">
        <f t="shared" ca="1" si="40"/>
        <v xml:space="preserve"> </v>
      </c>
      <c r="E123" s="442"/>
      <c r="F123" s="599"/>
      <c r="G123" s="599"/>
      <c r="H123" s="599"/>
      <c r="I123" s="599"/>
      <c r="J123" s="599"/>
      <c r="K123" s="599"/>
      <c r="L123" s="331"/>
      <c r="M123" s="98"/>
    </row>
    <row r="124" spans="1:16" s="8" customFormat="1" ht="15.75" customHeight="1" x14ac:dyDescent="0.25">
      <c r="A124" s="254">
        <v>3</v>
      </c>
      <c r="B124" s="597" t="str">
        <f t="shared" ca="1" si="39"/>
        <v xml:space="preserve"> </v>
      </c>
      <c r="C124" s="598"/>
      <c r="D124" s="443" t="str">
        <f t="shared" ca="1" si="40"/>
        <v xml:space="preserve"> </v>
      </c>
      <c r="E124" s="442"/>
      <c r="F124" s="599"/>
      <c r="G124" s="599"/>
      <c r="H124" s="599"/>
      <c r="I124" s="599"/>
      <c r="J124" s="599"/>
      <c r="K124" s="599"/>
      <c r="L124" s="331"/>
      <c r="M124" s="98"/>
    </row>
    <row r="125" spans="1:16" s="8" customFormat="1" ht="15.75" customHeight="1" x14ac:dyDescent="0.25">
      <c r="A125" s="254">
        <v>4</v>
      </c>
      <c r="B125" s="597" t="str">
        <f t="shared" ca="1" si="39"/>
        <v xml:space="preserve"> </v>
      </c>
      <c r="C125" s="598"/>
      <c r="D125" s="443" t="str">
        <f t="shared" ca="1" si="40"/>
        <v xml:space="preserve"> </v>
      </c>
      <c r="E125" s="442"/>
      <c r="F125" s="599"/>
      <c r="G125" s="599"/>
      <c r="H125" s="599"/>
      <c r="I125" s="599"/>
      <c r="J125" s="599"/>
      <c r="K125" s="599"/>
      <c r="L125" s="331"/>
      <c r="M125" s="244"/>
    </row>
    <row r="126" spans="1:16" s="8" customFormat="1" ht="15.75" customHeight="1" x14ac:dyDescent="0.25">
      <c r="A126" s="254">
        <v>5</v>
      </c>
      <c r="B126" s="597" t="str">
        <f t="shared" ca="1" si="39"/>
        <v xml:space="preserve"> </v>
      </c>
      <c r="C126" s="598"/>
      <c r="D126" s="443" t="str">
        <f t="shared" ca="1" si="40"/>
        <v xml:space="preserve"> </v>
      </c>
      <c r="E126" s="442"/>
      <c r="F126" s="599"/>
      <c r="G126" s="599"/>
      <c r="H126" s="599"/>
      <c r="I126" s="599"/>
      <c r="J126" s="599"/>
      <c r="K126" s="599"/>
      <c r="L126" s="331"/>
      <c r="M126" s="98"/>
    </row>
    <row r="127" spans="1:16" s="8" customFormat="1" ht="15.75" customHeight="1" x14ac:dyDescent="0.25">
      <c r="A127" s="254">
        <v>6</v>
      </c>
      <c r="B127" s="597" t="str">
        <f t="shared" ca="1" si="39"/>
        <v xml:space="preserve"> </v>
      </c>
      <c r="C127" s="598"/>
      <c r="D127" s="443" t="str">
        <f t="shared" ca="1" si="40"/>
        <v xml:space="preserve"> </v>
      </c>
      <c r="E127" s="441"/>
      <c r="F127" s="441"/>
      <c r="G127" s="441"/>
      <c r="H127" s="441"/>
      <c r="I127" s="331"/>
      <c r="J127" s="331"/>
      <c r="K127" s="331"/>
      <c r="L127" s="331"/>
      <c r="M127" s="98"/>
    </row>
    <row r="128" spans="1:16" s="8" customFormat="1" ht="15.75" customHeight="1" x14ac:dyDescent="0.25">
      <c r="A128" s="254">
        <v>7</v>
      </c>
      <c r="B128" s="597" t="str">
        <f t="shared" ca="1" si="39"/>
        <v xml:space="preserve"> </v>
      </c>
      <c r="C128" s="598"/>
      <c r="D128" s="443" t="str">
        <f t="shared" ca="1" si="40"/>
        <v xml:space="preserve"> </v>
      </c>
      <c r="E128" s="441"/>
      <c r="F128" s="441"/>
      <c r="G128" s="441"/>
      <c r="H128" s="441"/>
      <c r="I128" s="331"/>
      <c r="J128" s="331"/>
      <c r="K128" s="331"/>
      <c r="L128" s="331"/>
      <c r="M128" s="98"/>
    </row>
    <row r="129" spans="1:16" s="8" customFormat="1" ht="15.75" customHeight="1" x14ac:dyDescent="0.25">
      <c r="A129" s="254">
        <v>8</v>
      </c>
      <c r="B129" s="597" t="str">
        <f t="shared" ca="1" si="39"/>
        <v xml:space="preserve"> </v>
      </c>
      <c r="C129" s="598"/>
      <c r="D129" s="443" t="str">
        <f t="shared" ca="1" si="40"/>
        <v xml:space="preserve"> </v>
      </c>
      <c r="E129" s="441"/>
      <c r="F129" s="441"/>
      <c r="G129" s="441"/>
      <c r="H129" s="441"/>
      <c r="I129" s="331"/>
      <c r="J129" s="331"/>
      <c r="K129" s="331"/>
      <c r="L129" s="331"/>
      <c r="M129" s="100"/>
    </row>
    <row r="130" spans="1:16" s="8" customFormat="1" ht="15.75" customHeight="1" x14ac:dyDescent="0.25">
      <c r="A130" s="254">
        <v>9</v>
      </c>
      <c r="B130" s="597" t="str">
        <f t="shared" ca="1" si="39"/>
        <v xml:space="preserve"> </v>
      </c>
      <c r="C130" s="598"/>
      <c r="D130" s="443" t="str">
        <f t="shared" ca="1" si="40"/>
        <v xml:space="preserve"> </v>
      </c>
      <c r="E130" s="441"/>
      <c r="F130" s="441"/>
      <c r="G130" s="441"/>
      <c r="H130" s="441"/>
      <c r="I130" s="331"/>
      <c r="J130" s="331"/>
      <c r="K130" s="331"/>
      <c r="L130" s="331"/>
      <c r="M130" s="100"/>
    </row>
    <row r="131" spans="1:16" s="8" customFormat="1" ht="15.75" customHeight="1" x14ac:dyDescent="0.35">
      <c r="A131" s="254">
        <v>10</v>
      </c>
      <c r="B131" s="597" t="str">
        <f t="shared" ca="1" si="39"/>
        <v xml:space="preserve"> </v>
      </c>
      <c r="C131" s="598"/>
      <c r="D131" s="443" t="str">
        <f t="shared" ca="1" si="40"/>
        <v xml:space="preserve"> </v>
      </c>
      <c r="E131" s="441"/>
      <c r="F131" s="441"/>
      <c r="G131" s="441"/>
      <c r="H131" s="441"/>
      <c r="I131" s="331"/>
      <c r="J131" s="331"/>
      <c r="K131" s="331"/>
      <c r="L131" s="331"/>
      <c r="M131"/>
      <c r="N131" s="59"/>
      <c r="O131" s="59"/>
      <c r="P131" s="59"/>
    </row>
    <row r="132" spans="1:16" s="8" customFormat="1" ht="15.75" customHeight="1" x14ac:dyDescent="0.35">
      <c r="A132" s="254">
        <v>11</v>
      </c>
      <c r="B132" s="597" t="str">
        <f t="shared" ca="1" si="39"/>
        <v xml:space="preserve"> </v>
      </c>
      <c r="C132" s="598"/>
      <c r="D132" s="443" t="str">
        <f t="shared" ca="1" si="40"/>
        <v xml:space="preserve"> </v>
      </c>
      <c r="E132" s="441"/>
      <c r="F132" s="441"/>
      <c r="G132" s="441"/>
      <c r="H132" s="441"/>
      <c r="I132" s="331"/>
      <c r="J132" s="331"/>
      <c r="K132" s="331"/>
      <c r="L132" s="331"/>
      <c r="M132"/>
    </row>
    <row r="133" spans="1:16" s="8" customFormat="1" ht="15.75" customHeight="1" x14ac:dyDescent="0.35">
      <c r="A133" s="254">
        <v>12</v>
      </c>
      <c r="B133" s="597" t="str">
        <f t="shared" ca="1" si="39"/>
        <v xml:space="preserve"> </v>
      </c>
      <c r="C133" s="598"/>
      <c r="D133" s="443" t="str">
        <f t="shared" ca="1" si="40"/>
        <v xml:space="preserve"> </v>
      </c>
      <c r="E133" s="441"/>
      <c r="F133" s="441"/>
      <c r="G133" s="441"/>
      <c r="H133" s="441"/>
      <c r="I133" s="331"/>
      <c r="J133" s="331"/>
      <c r="K133" s="331"/>
      <c r="L133" s="331"/>
      <c r="M133" s="98"/>
      <c r="N133" s="91"/>
      <c r="O133"/>
      <c r="P133"/>
    </row>
    <row r="134" spans="1:16" s="8" customFormat="1" ht="15.75" customHeight="1" x14ac:dyDescent="0.35">
      <c r="A134" s="254">
        <v>13</v>
      </c>
      <c r="B134" s="597" t="str">
        <f t="shared" ca="1" si="39"/>
        <v xml:space="preserve"> </v>
      </c>
      <c r="C134" s="598"/>
      <c r="D134" s="443" t="str">
        <f t="shared" ca="1" si="40"/>
        <v xml:space="preserve"> </v>
      </c>
      <c r="E134" s="441"/>
      <c r="F134" s="441"/>
      <c r="G134" s="441"/>
      <c r="H134" s="441"/>
      <c r="I134" s="331"/>
      <c r="J134" s="331"/>
      <c r="K134" s="331"/>
      <c r="L134" s="331"/>
      <c r="M134" s="98"/>
      <c r="N134" s="91"/>
      <c r="O134"/>
      <c r="P134"/>
    </row>
    <row r="135" spans="1:16" s="8" customFormat="1" ht="15.75" customHeight="1" x14ac:dyDescent="0.35">
      <c r="A135" s="254">
        <v>14</v>
      </c>
      <c r="B135" s="597" t="str">
        <f t="shared" ca="1" si="39"/>
        <v xml:space="preserve"> </v>
      </c>
      <c r="C135" s="598"/>
      <c r="D135" s="443" t="str">
        <f t="shared" ca="1" si="40"/>
        <v xml:space="preserve"> </v>
      </c>
      <c r="E135" s="441"/>
      <c r="F135" s="441"/>
      <c r="G135" s="441"/>
      <c r="H135" s="441"/>
      <c r="I135" s="331"/>
      <c r="J135" s="331"/>
      <c r="K135" s="331"/>
      <c r="L135" s="331"/>
      <c r="M135" s="98"/>
      <c r="N135" s="91"/>
      <c r="O135"/>
      <c r="P135"/>
    </row>
    <row r="136" spans="1:16" s="8" customFormat="1" ht="15.75" customHeight="1" thickBot="1" x14ac:dyDescent="0.4">
      <c r="A136" s="254">
        <v>15</v>
      </c>
      <c r="B136" s="606" t="str">
        <f t="shared" ca="1" si="39"/>
        <v xml:space="preserve"> </v>
      </c>
      <c r="C136" s="607"/>
      <c r="D136" s="444" t="str">
        <f t="shared" ca="1" si="40"/>
        <v xml:space="preserve"> </v>
      </c>
      <c r="E136" s="441"/>
      <c r="F136" s="441"/>
      <c r="G136" s="441"/>
      <c r="H136" s="441"/>
      <c r="I136" s="331"/>
      <c r="J136" s="331"/>
      <c r="K136" s="331"/>
      <c r="L136" s="331"/>
      <c r="M136"/>
      <c r="N136" s="100"/>
      <c r="O136" s="31"/>
      <c r="P136" s="31"/>
    </row>
    <row r="137" spans="1:16" s="59" customFormat="1" ht="8.25" customHeight="1" thickTop="1" thickBot="1" x14ac:dyDescent="0.4">
      <c r="B137" s="257"/>
      <c r="C137" s="257"/>
      <c r="D137" s="257"/>
      <c r="E137" s="258"/>
      <c r="F137" s="259"/>
      <c r="G137" s="258"/>
      <c r="H137" s="259"/>
      <c r="I137" s="331"/>
      <c r="J137" s="331"/>
      <c r="K137" s="331"/>
      <c r="L137" s="331"/>
      <c r="M137"/>
      <c r="N137" s="100"/>
      <c r="O137" s="31"/>
      <c r="P137" s="31"/>
    </row>
    <row r="138" spans="1:16" s="8" customFormat="1" ht="32.15" customHeight="1" thickTop="1" thickBot="1" x14ac:dyDescent="0.4">
      <c r="A138" s="59"/>
      <c r="B138" s="445" t="s">
        <v>344</v>
      </c>
      <c r="C138" s="446"/>
      <c r="D138" s="446"/>
      <c r="E138" s="395"/>
      <c r="F138" s="771" t="s">
        <v>345</v>
      </c>
      <c r="G138" s="772"/>
      <c r="H138" s="772"/>
      <c r="I138" s="685">
        <f>AL61+AM61</f>
        <v>0</v>
      </c>
      <c r="J138" s="685"/>
      <c r="K138" s="686"/>
      <c r="L138" s="331"/>
      <c r="M138"/>
      <c r="N138" s="100"/>
      <c r="O138" s="31"/>
      <c r="P138" s="31"/>
    </row>
    <row r="139" spans="1:16" ht="15.4" customHeight="1" thickTop="1" x14ac:dyDescent="0.35">
      <c r="A139" s="419"/>
      <c r="B139" s="604"/>
      <c r="C139" s="604"/>
      <c r="D139" s="604"/>
      <c r="E139" s="604"/>
      <c r="F139" s="604"/>
      <c r="G139" s="604"/>
      <c r="H139" s="604"/>
      <c r="I139" s="604"/>
      <c r="J139" s="604"/>
      <c r="K139" s="604"/>
      <c r="L139" s="420"/>
      <c r="N139" s="100"/>
      <c r="O139" s="31"/>
      <c r="P139" s="31"/>
    </row>
    <row r="140" spans="1:16" ht="18.399999999999999" customHeight="1" x14ac:dyDescent="0.35">
      <c r="B140" s="586" t="s">
        <v>78</v>
      </c>
      <c r="C140" s="586"/>
      <c r="D140" s="586"/>
      <c r="E140" s="586"/>
      <c r="F140" s="586"/>
      <c r="G140" s="586"/>
      <c r="H140" s="586"/>
      <c r="I140" s="586"/>
      <c r="J140" s="586"/>
      <c r="K140" s="586"/>
      <c r="L140" s="420"/>
    </row>
    <row r="141" spans="1:16" ht="9.4" customHeight="1" thickBot="1" x14ac:dyDescent="0.4">
      <c r="A141" s="414"/>
      <c r="B141" s="414"/>
      <c r="C141" s="414"/>
      <c r="D141" s="414"/>
      <c r="E141" s="414"/>
      <c r="F141" s="605"/>
      <c r="G141" s="605"/>
      <c r="H141" s="605"/>
      <c r="I141" s="605"/>
      <c r="J141" s="605"/>
      <c r="K141" s="605"/>
      <c r="L141" s="420"/>
    </row>
    <row r="142" spans="1:16" s="31" customFormat="1" ht="15.75" customHeight="1" thickTop="1" thickBot="1" x14ac:dyDescent="0.4">
      <c r="A142" s="249"/>
      <c r="B142" s="397"/>
      <c r="C142" s="58"/>
      <c r="D142" s="58"/>
      <c r="E142" s="642" t="s">
        <v>77</v>
      </c>
      <c r="F142" s="639"/>
      <c r="G142" s="639"/>
      <c r="H142" s="638" t="s">
        <v>9</v>
      </c>
      <c r="I142" s="639"/>
      <c r="J142" s="640"/>
      <c r="K142" s="641"/>
      <c r="L142" s="211"/>
      <c r="M142"/>
      <c r="N142"/>
      <c r="O142"/>
      <c r="P142"/>
    </row>
    <row r="143" spans="1:16" s="31" customFormat="1" ht="15.75" customHeight="1" thickTop="1" thickBot="1" x14ac:dyDescent="0.4">
      <c r="A143" s="249"/>
      <c r="B143" s="631" t="s">
        <v>146</v>
      </c>
      <c r="C143" s="632"/>
      <c r="D143" s="632"/>
      <c r="E143" s="636">
        <f ca="1">AU60</f>
        <v>0</v>
      </c>
      <c r="F143" s="637"/>
      <c r="G143" s="637"/>
      <c r="H143" s="633">
        <f ca="1">AV60</f>
        <v>0</v>
      </c>
      <c r="I143" s="634"/>
      <c r="J143" s="634"/>
      <c r="K143" s="635"/>
      <c r="L143" s="211"/>
      <c r="M143"/>
      <c r="N143"/>
      <c r="O143"/>
      <c r="P143"/>
    </row>
    <row r="144" spans="1:16" s="31" customFormat="1" ht="15.75" customHeight="1" thickTop="1" thickBot="1" x14ac:dyDescent="0.4">
      <c r="A144" s="249"/>
      <c r="B144" s="618" t="s">
        <v>148</v>
      </c>
      <c r="C144" s="619"/>
      <c r="D144" s="619"/>
      <c r="E144" s="620">
        <f ca="1">AW60</f>
        <v>0</v>
      </c>
      <c r="F144" s="621"/>
      <c r="G144" s="621"/>
      <c r="H144" s="622">
        <f ca="1">AX60</f>
        <v>0</v>
      </c>
      <c r="I144" s="623"/>
      <c r="J144" s="623"/>
      <c r="K144" s="624"/>
      <c r="L144" s="211"/>
      <c r="M144"/>
      <c r="N144"/>
      <c r="O144"/>
      <c r="P144"/>
    </row>
    <row r="145" spans="1:16" s="31" customFormat="1" ht="15.75" customHeight="1" thickTop="1" thickBot="1" x14ac:dyDescent="0.4">
      <c r="A145" s="249"/>
      <c r="B145" s="625" t="s">
        <v>147</v>
      </c>
      <c r="C145" s="626"/>
      <c r="D145" s="626"/>
      <c r="E145" s="627">
        <f ca="1">SUM(E143:G144)</f>
        <v>0</v>
      </c>
      <c r="F145" s="628"/>
      <c r="G145" s="629"/>
      <c r="H145" s="627">
        <f ca="1">SUM(H143:K144)</f>
        <v>0</v>
      </c>
      <c r="I145" s="628"/>
      <c r="J145" s="628"/>
      <c r="K145" s="630"/>
      <c r="L145" s="211"/>
      <c r="M145"/>
      <c r="N145"/>
      <c r="O145"/>
      <c r="P145"/>
    </row>
    <row r="146" spans="1:16" ht="12" customHeight="1" thickTop="1" x14ac:dyDescent="0.35"/>
    <row r="157" spans="1:16" ht="14.15" hidden="1" customHeight="1" x14ac:dyDescent="0.35"/>
    <row r="158" spans="1:16" ht="14.65" hidden="1" customHeight="1" x14ac:dyDescent="0.35"/>
    <row r="159" spans="1:16" ht="10.5" customHeight="1" thickBot="1" x14ac:dyDescent="0.4"/>
    <row r="160" spans="1:16" ht="21" customHeight="1" thickTop="1" thickBot="1" x14ac:dyDescent="0.4">
      <c r="A160" s="255"/>
      <c r="B160" s="687" t="s">
        <v>86</v>
      </c>
      <c r="C160" s="688"/>
      <c r="D160" s="688"/>
      <c r="E160" s="689"/>
      <c r="G160" s="644" t="s">
        <v>170</v>
      </c>
      <c r="H160" s="645"/>
      <c r="I160" s="645"/>
      <c r="J160" s="645"/>
      <c r="K160" s="646"/>
    </row>
    <row r="161" spans="1:16" ht="16.5" customHeight="1" thickTop="1" thickBot="1" x14ac:dyDescent="0.4">
      <c r="A161" s="255"/>
      <c r="B161" s="647" t="s">
        <v>2</v>
      </c>
      <c r="C161" s="648"/>
      <c r="D161" s="648" t="s">
        <v>1</v>
      </c>
      <c r="E161" s="690"/>
      <c r="G161" s="649" t="s">
        <v>2</v>
      </c>
      <c r="H161" s="650"/>
      <c r="I161" s="651" t="s">
        <v>1</v>
      </c>
      <c r="J161" s="652"/>
      <c r="K161" s="653"/>
    </row>
    <row r="162" spans="1:16" ht="24.75" customHeight="1" thickTop="1" thickBot="1" x14ac:dyDescent="0.4">
      <c r="A162" s="255"/>
      <c r="B162" s="694" t="str">
        <f>IF(D17="","",D17)</f>
        <v/>
      </c>
      <c r="C162" s="695"/>
      <c r="D162" s="679" t="str">
        <f>IF(D16="","",D16)</f>
        <v/>
      </c>
      <c r="E162" s="680"/>
      <c r="G162" s="654" t="str">
        <f>IF(D40="","",D40)</f>
        <v/>
      </c>
      <c r="H162" s="655"/>
      <c r="I162" s="656" t="str">
        <f>IF(D39="","",D39)</f>
        <v/>
      </c>
      <c r="J162" s="657"/>
      <c r="K162" s="658"/>
    </row>
    <row r="163" spans="1:16" ht="15.5" thickTop="1" thickBot="1" x14ac:dyDescent="0.4">
      <c r="A163" s="255"/>
      <c r="B163" s="696"/>
      <c r="C163" s="697"/>
      <c r="D163" s="681"/>
      <c r="E163" s="682"/>
      <c r="G163" s="659" t="s">
        <v>28</v>
      </c>
      <c r="H163" s="660"/>
      <c r="I163" s="660"/>
      <c r="J163" s="660"/>
      <c r="K163" s="661"/>
    </row>
    <row r="164" spans="1:16" ht="16.5" customHeight="1" thickTop="1" thickBot="1" x14ac:dyDescent="0.4">
      <c r="A164" s="255"/>
      <c r="B164" s="698"/>
      <c r="C164" s="699"/>
      <c r="D164" s="683"/>
      <c r="E164" s="684"/>
      <c r="G164" s="662" t="str">
        <f>IF(D41="","",D41)</f>
        <v/>
      </c>
      <c r="H164" s="663"/>
      <c r="I164" s="663"/>
      <c r="J164" s="663"/>
      <c r="K164" s="664"/>
      <c r="M164" s="7"/>
    </row>
    <row r="165" spans="1:16" ht="15.5" thickTop="1" thickBot="1" x14ac:dyDescent="0.4">
      <c r="A165" s="255"/>
      <c r="G165" s="29"/>
      <c r="H165" s="29"/>
      <c r="I165" s="29"/>
      <c r="J165" s="29"/>
      <c r="K165" s="29"/>
    </row>
    <row r="166" spans="1:16" ht="16.5" customHeight="1" thickTop="1" thickBot="1" x14ac:dyDescent="0.4">
      <c r="A166" s="255"/>
      <c r="B166" s="665" t="s">
        <v>27</v>
      </c>
      <c r="C166" s="666"/>
      <c r="D166" s="666"/>
      <c r="E166" s="667"/>
      <c r="G166" s="665" t="s">
        <v>225</v>
      </c>
      <c r="H166" s="666"/>
      <c r="I166" s="666"/>
      <c r="J166" s="666"/>
      <c r="K166" s="667"/>
    </row>
    <row r="167" spans="1:16" ht="15.5" thickTop="1" thickBot="1" x14ac:dyDescent="0.4">
      <c r="A167" s="255"/>
      <c r="B167" s="691"/>
      <c r="C167" s="692"/>
      <c r="D167" s="692"/>
      <c r="E167" s="693"/>
      <c r="G167" s="668"/>
      <c r="H167" s="669"/>
      <c r="I167" s="669"/>
      <c r="J167" s="669"/>
      <c r="K167" s="670"/>
    </row>
    <row r="168" spans="1:16" ht="15.5" thickTop="1" thickBot="1" x14ac:dyDescent="0.4">
      <c r="A168" s="255"/>
      <c r="B168" s="691"/>
      <c r="C168" s="692"/>
      <c r="D168" s="692"/>
      <c r="E168" s="693"/>
      <c r="G168" s="671"/>
      <c r="H168" s="672"/>
      <c r="I168" s="672"/>
      <c r="J168" s="672"/>
      <c r="K168" s="673"/>
    </row>
    <row r="169" spans="1:16" ht="15.5" thickTop="1" thickBot="1" x14ac:dyDescent="0.4">
      <c r="A169" s="255"/>
      <c r="B169" s="691"/>
      <c r="C169" s="692"/>
      <c r="D169" s="692"/>
      <c r="E169" s="693"/>
      <c r="G169" s="671"/>
      <c r="H169" s="672"/>
      <c r="I169" s="672"/>
      <c r="J169" s="672"/>
      <c r="K169" s="673"/>
    </row>
    <row r="170" spans="1:16" ht="15.5" thickTop="1" thickBot="1" x14ac:dyDescent="0.4">
      <c r="A170" s="255"/>
      <c r="B170" s="691"/>
      <c r="C170" s="692"/>
      <c r="D170" s="692"/>
      <c r="E170" s="693"/>
      <c r="G170" s="671"/>
      <c r="H170" s="672"/>
      <c r="I170" s="672"/>
      <c r="J170" s="672"/>
      <c r="K170" s="673"/>
      <c r="N170" s="7"/>
      <c r="O170" s="7"/>
      <c r="P170" s="7"/>
    </row>
    <row r="171" spans="1:16" ht="15.5" thickTop="1" thickBot="1" x14ac:dyDescent="0.4">
      <c r="A171" s="255"/>
      <c r="B171" s="691"/>
      <c r="C171" s="692"/>
      <c r="D171" s="692"/>
      <c r="E171" s="693"/>
      <c r="G171" s="671"/>
      <c r="H171" s="672"/>
      <c r="I171" s="672"/>
      <c r="J171" s="672"/>
      <c r="K171" s="673"/>
    </row>
    <row r="172" spans="1:16" ht="15.5" thickTop="1" thickBot="1" x14ac:dyDescent="0.4">
      <c r="A172" s="255"/>
      <c r="B172" s="691"/>
      <c r="C172" s="692"/>
      <c r="D172" s="692"/>
      <c r="E172" s="693"/>
      <c r="G172" s="674"/>
      <c r="H172" s="675"/>
      <c r="I172" s="675"/>
      <c r="J172" s="675"/>
      <c r="K172" s="676"/>
    </row>
    <row r="173" spans="1:16" ht="15" thickTop="1" x14ac:dyDescent="0.35">
      <c r="A173" s="256"/>
      <c r="B173" s="677" t="str">
        <f>"Projet : "&amp;I3</f>
        <v xml:space="preserve">Projet :  </v>
      </c>
      <c r="C173" s="678"/>
      <c r="D173" s="678"/>
      <c r="E173" s="678"/>
      <c r="F173" s="678"/>
      <c r="G173" s="678"/>
      <c r="H173" s="678"/>
      <c r="I173" s="678"/>
      <c r="J173" s="678"/>
      <c r="K173" s="678"/>
    </row>
    <row r="174" spans="1:16" ht="31.5" customHeight="1" x14ac:dyDescent="0.35">
      <c r="B174" s="643" t="s">
        <v>80</v>
      </c>
      <c r="C174" s="643"/>
      <c r="D174" s="643"/>
      <c r="E174" s="643"/>
      <c r="F174" s="643"/>
      <c r="G174" s="643"/>
      <c r="H174" s="643"/>
      <c r="I174" s="643"/>
      <c r="J174" s="643"/>
      <c r="K174" s="643"/>
    </row>
    <row r="175" spans="1:16" ht="14.5" x14ac:dyDescent="0.35">
      <c r="B175" s="643"/>
      <c r="C175" s="643"/>
      <c r="D175" s="643"/>
      <c r="E175" s="643"/>
      <c r="F175" s="643"/>
      <c r="G175" s="643"/>
      <c r="H175" s="643"/>
      <c r="I175" s="643"/>
      <c r="J175" s="643"/>
      <c r="K175" s="643"/>
    </row>
    <row r="176" spans="1:16" s="7" customFormat="1" ht="10.15" customHeight="1" x14ac:dyDescent="0.35">
      <c r="L176" s="213"/>
      <c r="M176"/>
      <c r="N176"/>
      <c r="O176"/>
      <c r="P176"/>
    </row>
    <row r="177" spans="1:16" ht="10.15" hidden="1" customHeight="1" x14ac:dyDescent="0.35">
      <c r="B177"/>
      <c r="C177"/>
      <c r="D177"/>
      <c r="E177"/>
      <c r="F177"/>
      <c r="G177"/>
      <c r="H177"/>
      <c r="I177"/>
      <c r="J177"/>
      <c r="K177"/>
      <c r="L177" s="165"/>
    </row>
    <row r="178" spans="1:16" ht="49.5" hidden="1" customHeight="1" x14ac:dyDescent="0.35">
      <c r="B178"/>
      <c r="C178"/>
      <c r="D178"/>
      <c r="E178"/>
      <c r="F178"/>
      <c r="G178"/>
      <c r="H178"/>
      <c r="I178"/>
      <c r="J178"/>
      <c r="K178"/>
      <c r="L178" s="165"/>
    </row>
    <row r="179" spans="1:16" ht="10.15" hidden="1" customHeight="1" x14ac:dyDescent="0.35">
      <c r="B179"/>
      <c r="C179"/>
      <c r="D179"/>
      <c r="E179"/>
      <c r="F179"/>
      <c r="G179"/>
      <c r="H179"/>
      <c r="I179"/>
      <c r="J179"/>
      <c r="K179"/>
      <c r="L179" s="165"/>
    </row>
    <row r="180" spans="1:16" s="127" customFormat="1" ht="10.15" hidden="1" customHeight="1" x14ac:dyDescent="0.35">
      <c r="A180" s="7"/>
      <c r="B180" s="199" t="s">
        <v>184</v>
      </c>
      <c r="M180" s="181"/>
    </row>
    <row r="181" spans="1:16" ht="10.15" hidden="1" customHeight="1" x14ac:dyDescent="0.35">
      <c r="B181"/>
      <c r="C181"/>
      <c r="D181"/>
      <c r="E181"/>
      <c r="F181"/>
      <c r="G181"/>
      <c r="H181"/>
      <c r="I181"/>
      <c r="J181"/>
      <c r="K181"/>
      <c r="L181"/>
      <c r="M181" s="165"/>
    </row>
    <row r="182" spans="1:16" ht="10.15" hidden="1" customHeight="1" x14ac:dyDescent="0.35">
      <c r="B182" s="179" t="s">
        <v>185</v>
      </c>
      <c r="C182"/>
      <c r="D182"/>
      <c r="E182"/>
      <c r="F182"/>
      <c r="G182"/>
      <c r="H182"/>
      <c r="I182"/>
      <c r="J182"/>
      <c r="K182"/>
      <c r="L182"/>
      <c r="M182" s="165"/>
    </row>
    <row r="183" spans="1:16" ht="10.15" hidden="1" customHeight="1" x14ac:dyDescent="0.35">
      <c r="B183"/>
      <c r="C183"/>
      <c r="D183"/>
      <c r="E183"/>
      <c r="F183"/>
      <c r="G183"/>
      <c r="H183"/>
      <c r="I183"/>
      <c r="J183"/>
      <c r="K183"/>
      <c r="L183"/>
      <c r="M183" s="165"/>
    </row>
    <row r="184" spans="1:16" ht="10.15" hidden="1" customHeight="1" x14ac:dyDescent="0.35">
      <c r="B184"/>
      <c r="C184"/>
      <c r="D184"/>
      <c r="E184" s="200" t="s">
        <v>196</v>
      </c>
      <c r="F184" s="200" t="s">
        <v>197</v>
      </c>
      <c r="G184" s="200" t="s">
        <v>198</v>
      </c>
      <c r="H184" s="200" t="s">
        <v>112</v>
      </c>
      <c r="I184" s="200" t="s">
        <v>113</v>
      </c>
      <c r="J184" s="385"/>
      <c r="K184"/>
      <c r="L184"/>
      <c r="M184" s="165"/>
      <c r="N184" s="227" t="s">
        <v>206</v>
      </c>
      <c r="O184" s="228">
        <f ca="1">SUM(O186:O345)</f>
        <v>0</v>
      </c>
      <c r="P184" s="228">
        <f ca="1">SUM(P186:P345)</f>
        <v>0</v>
      </c>
    </row>
    <row r="185" spans="1:16" ht="10.15" hidden="1" customHeight="1" x14ac:dyDescent="0.35">
      <c r="B185" s="398" t="s">
        <v>194</v>
      </c>
      <c r="C185" s="615" t="s">
        <v>195</v>
      </c>
      <c r="D185" s="616"/>
      <c r="E185" s="201" t="s">
        <v>183</v>
      </c>
      <c r="F185" s="201" t="s">
        <v>181</v>
      </c>
      <c r="G185" s="201" t="s">
        <v>182</v>
      </c>
      <c r="H185" s="201" t="s">
        <v>214</v>
      </c>
      <c r="I185" s="201" t="s">
        <v>233</v>
      </c>
      <c r="J185" s="210"/>
      <c r="K185" s="210" t="s">
        <v>202</v>
      </c>
      <c r="L185" s="209" t="s">
        <v>201</v>
      </c>
      <c r="M185" s="218">
        <v>0</v>
      </c>
      <c r="O185" s="225" t="s">
        <v>234</v>
      </c>
      <c r="P185" s="225" t="s">
        <v>235</v>
      </c>
    </row>
    <row r="186" spans="1:16" ht="10.15" hidden="1" customHeight="1" x14ac:dyDescent="0.35">
      <c r="A186" s="59"/>
      <c r="B186" s="399" t="s">
        <v>100</v>
      </c>
      <c r="C186" s="617" t="s">
        <v>186</v>
      </c>
      <c r="D186" s="617"/>
      <c r="E186">
        <f t="shared" ref="E186:I195" ca="1" si="41">INDIRECT("'"&amp;$B186&amp;"'!"&amp;E$184&amp;ROW(INDIRECT("'"&amp;$B186&amp;"'!"&amp;$C186)))</f>
        <v>0</v>
      </c>
      <c r="F186" t="str">
        <f t="shared" ca="1" si="41"/>
        <v>Étab de la fiche</v>
      </c>
      <c r="G186" s="216" t="str">
        <f t="shared" ca="1" si="41"/>
        <v/>
      </c>
      <c r="H186">
        <f t="shared" ca="1" si="41"/>
        <v>0</v>
      </c>
      <c r="I186">
        <f t="shared" ca="1" si="41"/>
        <v>0</v>
      </c>
      <c r="J186"/>
      <c r="K186" t="b">
        <f t="shared" ref="K186:K217" si="42">IF(C186="autre_étab_1",TRUE,FALSE)</f>
        <v>1</v>
      </c>
      <c r="L186" t="b">
        <f ca="1">AND(IF(COUNTIF($G$186:G186,G186)&gt;1,FALSE,TRUE),G186&lt;&gt;0,NOT(K186))</f>
        <v>0</v>
      </c>
      <c r="M186" s="165">
        <f t="shared" ref="M186:M217" ca="1" si="43">M185+L186</f>
        <v>0</v>
      </c>
      <c r="N186" s="92" t="str">
        <f t="shared" ref="N186:N217" ca="1" si="44">IF(L186,M186,"x")</f>
        <v>x</v>
      </c>
      <c r="O186" s="226">
        <f t="shared" ref="O186:O217" ca="1" si="45">IF(K186,H186,0)</f>
        <v>0</v>
      </c>
      <c r="P186" s="226">
        <f t="shared" ref="P186:P217" ca="1" si="46">IF(K186,I186,0)</f>
        <v>0</v>
      </c>
    </row>
    <row r="187" spans="1:16" ht="10.15" hidden="1" customHeight="1" x14ac:dyDescent="0.35">
      <c r="A187" s="59"/>
      <c r="B187" s="400" t="s">
        <v>100</v>
      </c>
      <c r="C187" s="614" t="s">
        <v>187</v>
      </c>
      <c r="D187" s="614"/>
      <c r="E187">
        <f t="shared" ca="1" si="41"/>
        <v>0</v>
      </c>
      <c r="F187">
        <f t="shared" ca="1" si="41"/>
        <v>0</v>
      </c>
      <c r="G187" s="216">
        <f t="shared" ca="1" si="41"/>
        <v>0</v>
      </c>
      <c r="H187" t="str">
        <f t="shared" ca="1" si="41"/>
        <v>Prénom, nom, fonction de la personne habilitée puis Signature et cachet :</v>
      </c>
      <c r="I187">
        <f t="shared" ca="1" si="41"/>
        <v>0</v>
      </c>
      <c r="J187"/>
      <c r="K187" t="b">
        <f t="shared" si="42"/>
        <v>0</v>
      </c>
      <c r="L187" t="b">
        <f ca="1">AND(IF(COUNTIF($G$186:G187,G187)&gt;1,FALSE,TRUE),G187&lt;&gt;0,NOT(K187))</f>
        <v>0</v>
      </c>
      <c r="M187" s="165">
        <f t="shared" ca="1" si="43"/>
        <v>0</v>
      </c>
      <c r="N187" s="92" t="str">
        <f t="shared" ca="1" si="44"/>
        <v>x</v>
      </c>
      <c r="O187" s="226">
        <f t="shared" si="45"/>
        <v>0</v>
      </c>
      <c r="P187" s="226">
        <f t="shared" si="46"/>
        <v>0</v>
      </c>
    </row>
    <row r="188" spans="1:16" ht="10.15" hidden="1" customHeight="1" x14ac:dyDescent="0.35">
      <c r="A188" s="59"/>
      <c r="B188" s="400" t="s">
        <v>100</v>
      </c>
      <c r="C188" s="614" t="s">
        <v>188</v>
      </c>
      <c r="D188" s="614"/>
      <c r="E188">
        <f t="shared" ca="1" si="41"/>
        <v>0</v>
      </c>
      <c r="F188">
        <f t="shared" ca="1" si="41"/>
        <v>0</v>
      </c>
      <c r="G188" s="216">
        <f t="shared" ca="1" si="41"/>
        <v>0</v>
      </c>
      <c r="H188" t="str">
        <f t="shared" ca="1" si="41"/>
        <v>Prénom, nom, fonction de la personne habilitée puis Signature et cachet :</v>
      </c>
      <c r="I188">
        <f t="shared" ca="1" si="41"/>
        <v>0</v>
      </c>
      <c r="J188"/>
      <c r="K188" t="b">
        <f t="shared" si="42"/>
        <v>0</v>
      </c>
      <c r="L188" t="b">
        <f ca="1">AND(IF(COUNTIF($G$186:G188,G188)&gt;1,FALSE,TRUE),G188&lt;&gt;0,NOT(K188))</f>
        <v>0</v>
      </c>
      <c r="M188" s="165">
        <f t="shared" ca="1" si="43"/>
        <v>0</v>
      </c>
      <c r="N188" s="92" t="str">
        <f t="shared" ca="1" si="44"/>
        <v>x</v>
      </c>
      <c r="O188" s="226">
        <f t="shared" si="45"/>
        <v>0</v>
      </c>
      <c r="P188" s="226">
        <f t="shared" si="46"/>
        <v>0</v>
      </c>
    </row>
    <row r="189" spans="1:16" ht="10.15" hidden="1" customHeight="1" x14ac:dyDescent="0.35">
      <c r="A189" s="59"/>
      <c r="B189" s="400" t="s">
        <v>100</v>
      </c>
      <c r="C189" s="614" t="s">
        <v>189</v>
      </c>
      <c r="D189" s="614"/>
      <c r="E189">
        <f t="shared" ca="1" si="41"/>
        <v>0</v>
      </c>
      <c r="F189">
        <f t="shared" ca="1" si="41"/>
        <v>0</v>
      </c>
      <c r="G189" s="216">
        <f t="shared" ca="1" si="41"/>
        <v>0</v>
      </c>
      <c r="H189" t="str">
        <f t="shared" ca="1" si="41"/>
        <v>Prénom, nom, fonction de la personne habilitée puis Signature et cachet :</v>
      </c>
      <c r="I189">
        <f t="shared" ca="1" si="41"/>
        <v>0</v>
      </c>
      <c r="J189"/>
      <c r="K189" t="b">
        <f t="shared" si="42"/>
        <v>0</v>
      </c>
      <c r="L189" t="b">
        <f ca="1">AND(IF(COUNTIF($G$186:G189,G189)&gt;1,FALSE,TRUE),G189&lt;&gt;0,NOT(K189))</f>
        <v>0</v>
      </c>
      <c r="M189" s="165">
        <f t="shared" ca="1" si="43"/>
        <v>0</v>
      </c>
      <c r="N189" s="92" t="str">
        <f t="shared" ca="1" si="44"/>
        <v>x</v>
      </c>
      <c r="O189" s="226">
        <f t="shared" si="45"/>
        <v>0</v>
      </c>
      <c r="P189" s="226">
        <f t="shared" si="46"/>
        <v>0</v>
      </c>
    </row>
    <row r="190" spans="1:16" ht="10.15" hidden="1" customHeight="1" x14ac:dyDescent="0.35">
      <c r="A190" s="59"/>
      <c r="B190" s="400" t="s">
        <v>100</v>
      </c>
      <c r="C190" s="614" t="s">
        <v>190</v>
      </c>
      <c r="D190" s="614"/>
      <c r="E190">
        <f t="shared" ca="1" si="41"/>
        <v>0</v>
      </c>
      <c r="F190">
        <f t="shared" ca="1" si="41"/>
        <v>0</v>
      </c>
      <c r="G190" s="216">
        <f t="shared" ca="1" si="41"/>
        <v>0</v>
      </c>
      <c r="H190" t="str">
        <f t="shared" ca="1" si="41"/>
        <v>Prénom, nom, fonction de la personne habilitée puis Signature et cachet :</v>
      </c>
      <c r="I190">
        <f t="shared" ca="1" si="41"/>
        <v>0</v>
      </c>
      <c r="J190"/>
      <c r="K190" t="b">
        <f t="shared" si="42"/>
        <v>0</v>
      </c>
      <c r="L190" t="b">
        <f ca="1">AND(IF(COUNTIF($G$186:G190,G190)&gt;1,FALSE,TRUE),G190&lt;&gt;0,NOT(K190))</f>
        <v>0</v>
      </c>
      <c r="M190" s="165">
        <f t="shared" ca="1" si="43"/>
        <v>0</v>
      </c>
      <c r="N190" s="92" t="str">
        <f t="shared" ca="1" si="44"/>
        <v>x</v>
      </c>
      <c r="O190" s="226">
        <f t="shared" si="45"/>
        <v>0</v>
      </c>
      <c r="P190" s="226">
        <f t="shared" si="46"/>
        <v>0</v>
      </c>
    </row>
    <row r="191" spans="1:16" ht="10.15" hidden="1" customHeight="1" x14ac:dyDescent="0.35">
      <c r="A191" s="59"/>
      <c r="B191" s="400" t="s">
        <v>100</v>
      </c>
      <c r="C191" s="614" t="s">
        <v>191</v>
      </c>
      <c r="D191" s="614"/>
      <c r="E191">
        <f t="shared" ca="1" si="41"/>
        <v>0</v>
      </c>
      <c r="F191">
        <f t="shared" ca="1" si="41"/>
        <v>0</v>
      </c>
      <c r="G191" s="216">
        <f t="shared" ca="1" si="41"/>
        <v>0</v>
      </c>
      <c r="H191" t="str">
        <f t="shared" ca="1" si="41"/>
        <v>Prénom, nom, fonction de la personne habilitée puis Signature et cachet :</v>
      </c>
      <c r="I191">
        <f t="shared" ca="1" si="41"/>
        <v>0</v>
      </c>
      <c r="J191"/>
      <c r="K191" t="b">
        <f t="shared" si="42"/>
        <v>0</v>
      </c>
      <c r="L191" t="b">
        <f ca="1">AND(IF(COUNTIF($G$186:G191,G191)&gt;1,FALSE,TRUE),G191&lt;&gt;0,NOT(K191))</f>
        <v>0</v>
      </c>
      <c r="M191" s="165">
        <f t="shared" ca="1" si="43"/>
        <v>0</v>
      </c>
      <c r="N191" s="92" t="str">
        <f t="shared" ca="1" si="44"/>
        <v>x</v>
      </c>
      <c r="O191" s="226">
        <f t="shared" si="45"/>
        <v>0</v>
      </c>
      <c r="P191" s="226">
        <f t="shared" si="46"/>
        <v>0</v>
      </c>
    </row>
    <row r="192" spans="1:16" ht="10.15" hidden="1" customHeight="1" x14ac:dyDescent="0.35">
      <c r="A192" s="59"/>
      <c r="B192" s="400" t="s">
        <v>100</v>
      </c>
      <c r="C192" s="614" t="s">
        <v>192</v>
      </c>
      <c r="D192" s="614"/>
      <c r="E192">
        <f t="shared" ca="1" si="41"/>
        <v>0</v>
      </c>
      <c r="F192">
        <f t="shared" ca="1" si="41"/>
        <v>0</v>
      </c>
      <c r="G192" s="216">
        <f t="shared" ca="1" si="41"/>
        <v>0</v>
      </c>
      <c r="H192" t="str">
        <f t="shared" ca="1" si="41"/>
        <v>Prénom, nom, fonction de la personne habilitée puis Signature et cachet :</v>
      </c>
      <c r="I192">
        <f t="shared" ca="1" si="41"/>
        <v>0</v>
      </c>
      <c r="J192"/>
      <c r="K192" t="b">
        <f t="shared" si="42"/>
        <v>0</v>
      </c>
      <c r="L192" t="b">
        <f ca="1">AND(IF(COUNTIF($G$186:G192,G192)&gt;1,FALSE,TRUE),G192&lt;&gt;0,NOT(K192))</f>
        <v>0</v>
      </c>
      <c r="M192" s="165">
        <f t="shared" ca="1" si="43"/>
        <v>0</v>
      </c>
      <c r="N192" s="92" t="str">
        <f t="shared" ca="1" si="44"/>
        <v>x</v>
      </c>
      <c r="O192" s="226">
        <f t="shared" si="45"/>
        <v>0</v>
      </c>
      <c r="P192" s="226">
        <f t="shared" si="46"/>
        <v>0</v>
      </c>
    </row>
    <row r="193" spans="1:16" ht="10.15" hidden="1" customHeight="1" x14ac:dyDescent="0.35">
      <c r="A193" s="59"/>
      <c r="B193" s="400" t="s">
        <v>100</v>
      </c>
      <c r="C193" s="614" t="s">
        <v>193</v>
      </c>
      <c r="D193" s="614"/>
      <c r="E193">
        <f t="shared" ca="1" si="41"/>
        <v>0</v>
      </c>
      <c r="F193">
        <f t="shared" ca="1" si="41"/>
        <v>0</v>
      </c>
      <c r="G193" s="216">
        <f t="shared" ca="1" si="41"/>
        <v>0</v>
      </c>
      <c r="H193" t="str">
        <f t="shared" ca="1" si="41"/>
        <v>Prénom, nom, fonction de la personne habilitée puis Signature et cachet :</v>
      </c>
      <c r="I193">
        <f t="shared" ca="1" si="41"/>
        <v>0</v>
      </c>
      <c r="J193"/>
      <c r="K193" t="b">
        <f t="shared" si="42"/>
        <v>0</v>
      </c>
      <c r="L193" t="b">
        <f ca="1">AND(IF(COUNTIF($G$186:G193,G193)&gt;1,FALSE,TRUE),G193&lt;&gt;0,NOT(K193))</f>
        <v>0</v>
      </c>
      <c r="M193" s="165">
        <f t="shared" ca="1" si="43"/>
        <v>0</v>
      </c>
      <c r="N193" s="92" t="str">
        <f t="shared" ca="1" si="44"/>
        <v>x</v>
      </c>
      <c r="O193" s="226">
        <f t="shared" si="45"/>
        <v>0</v>
      </c>
      <c r="P193" s="226">
        <f t="shared" si="46"/>
        <v>0</v>
      </c>
    </row>
    <row r="194" spans="1:16" ht="10.15" hidden="1" customHeight="1" x14ac:dyDescent="0.35">
      <c r="A194" s="59">
        <v>17</v>
      </c>
      <c r="B194" s="276" t="str">
        <f t="shared" ref="B194:B225" si="47">"Part"&amp;QUOTIENT(A194-1,8)</f>
        <v>Part2</v>
      </c>
      <c r="C194" s="608" t="str">
        <f t="shared" ref="C194:C225" si="48">"autre_étab_"&amp;A194-8*QUOTIENT(A194-1,8)</f>
        <v>autre_étab_1</v>
      </c>
      <c r="D194" s="608"/>
      <c r="E194" t="str">
        <f t="shared" ca="1" si="41"/>
        <v xml:space="preserve"> 
()</v>
      </c>
      <c r="F194" t="str">
        <f t="shared" ca="1" si="41"/>
        <v>Étab de la fiche</v>
      </c>
      <c r="G194" s="216" t="str">
        <f t="shared" ca="1" si="41"/>
        <v/>
      </c>
      <c r="H194">
        <f t="shared" ca="1" si="41"/>
        <v>0</v>
      </c>
      <c r="I194">
        <f t="shared" ca="1" si="41"/>
        <v>0</v>
      </c>
      <c r="J194"/>
      <c r="K194" t="b">
        <f t="shared" si="42"/>
        <v>1</v>
      </c>
      <c r="L194" t="b">
        <f ca="1">AND(IF(COUNTIF($G$186:G194,G194)&gt;1,FALSE,TRUE),G194&lt;&gt;0,NOT(K194))</f>
        <v>0</v>
      </c>
      <c r="M194" s="165">
        <f t="shared" ca="1" si="43"/>
        <v>0</v>
      </c>
      <c r="N194" s="92" t="str">
        <f t="shared" ca="1" si="44"/>
        <v>x</v>
      </c>
      <c r="O194" s="226">
        <f t="shared" ca="1" si="45"/>
        <v>0</v>
      </c>
      <c r="P194" s="226">
        <f t="shared" ca="1" si="46"/>
        <v>0</v>
      </c>
    </row>
    <row r="195" spans="1:16" ht="10.15" hidden="1" customHeight="1" x14ac:dyDescent="0.35">
      <c r="A195" s="59">
        <v>18</v>
      </c>
      <c r="B195" s="276" t="str">
        <f t="shared" si="47"/>
        <v>Part2</v>
      </c>
      <c r="C195" s="608" t="str">
        <f t="shared" si="48"/>
        <v>autre_étab_2</v>
      </c>
      <c r="D195" s="608"/>
      <c r="E195">
        <f t="shared" ca="1" si="41"/>
        <v>0</v>
      </c>
      <c r="F195">
        <f t="shared" ca="1" si="41"/>
        <v>0</v>
      </c>
      <c r="G195" s="216">
        <f t="shared" ca="1" si="41"/>
        <v>0</v>
      </c>
      <c r="H195" t="str">
        <f t="shared" ca="1" si="41"/>
        <v>Prénom, nom, fonction de la personne habilitée puis Signature et cachet :</v>
      </c>
      <c r="I195">
        <f t="shared" ca="1" si="41"/>
        <v>0</v>
      </c>
      <c r="J195"/>
      <c r="K195" t="b">
        <f t="shared" si="42"/>
        <v>0</v>
      </c>
      <c r="L195" t="b">
        <f ca="1">AND(IF(COUNTIF($G$186:G195,G195)&gt;1,FALSE,TRUE),G195&lt;&gt;0,NOT(K195))</f>
        <v>0</v>
      </c>
      <c r="M195" s="165">
        <f t="shared" ca="1" si="43"/>
        <v>0</v>
      </c>
      <c r="N195" s="92" t="str">
        <f t="shared" ca="1" si="44"/>
        <v>x</v>
      </c>
      <c r="O195" s="226">
        <f t="shared" si="45"/>
        <v>0</v>
      </c>
      <c r="P195" s="226">
        <f t="shared" si="46"/>
        <v>0</v>
      </c>
    </row>
    <row r="196" spans="1:16" ht="10.15" hidden="1" customHeight="1" x14ac:dyDescent="0.35">
      <c r="A196" s="59">
        <v>19</v>
      </c>
      <c r="B196" s="276" t="str">
        <f t="shared" si="47"/>
        <v>Part2</v>
      </c>
      <c r="C196" s="608" t="str">
        <f t="shared" si="48"/>
        <v>autre_étab_3</v>
      </c>
      <c r="D196" s="608"/>
      <c r="E196">
        <f t="shared" ref="E196:I205" ca="1" si="49">INDIRECT("'"&amp;$B196&amp;"'!"&amp;E$184&amp;ROW(INDIRECT("'"&amp;$B196&amp;"'!"&amp;$C196)))</f>
        <v>0</v>
      </c>
      <c r="F196">
        <f t="shared" ca="1" si="49"/>
        <v>0</v>
      </c>
      <c r="G196" s="216">
        <f t="shared" ca="1" si="49"/>
        <v>0</v>
      </c>
      <c r="H196" t="str">
        <f t="shared" ca="1" si="49"/>
        <v>Prénom, nom, fonction de la personne habilitée puis Signature et cachet :</v>
      </c>
      <c r="I196">
        <f t="shared" ca="1" si="49"/>
        <v>0</v>
      </c>
      <c r="J196"/>
      <c r="K196" t="b">
        <f t="shared" si="42"/>
        <v>0</v>
      </c>
      <c r="L196" t="b">
        <f ca="1">AND(IF(COUNTIF($G$186:G196,G196)&gt;1,FALSE,TRUE),G196&lt;&gt;0,NOT(K196))</f>
        <v>0</v>
      </c>
      <c r="M196" s="165">
        <f t="shared" ca="1" si="43"/>
        <v>0</v>
      </c>
      <c r="N196" s="92" t="str">
        <f t="shared" ca="1" si="44"/>
        <v>x</v>
      </c>
      <c r="O196" s="226">
        <f t="shared" si="45"/>
        <v>0</v>
      </c>
      <c r="P196" s="226">
        <f t="shared" si="46"/>
        <v>0</v>
      </c>
    </row>
    <row r="197" spans="1:16" ht="10.15" hidden="1" customHeight="1" x14ac:dyDescent="0.35">
      <c r="A197" s="59">
        <v>20</v>
      </c>
      <c r="B197" s="276" t="str">
        <f t="shared" si="47"/>
        <v>Part2</v>
      </c>
      <c r="C197" s="608" t="str">
        <f t="shared" si="48"/>
        <v>autre_étab_4</v>
      </c>
      <c r="D197" s="608"/>
      <c r="E197">
        <f t="shared" ca="1" si="49"/>
        <v>0</v>
      </c>
      <c r="F197">
        <f t="shared" ca="1" si="49"/>
        <v>0</v>
      </c>
      <c r="G197" s="216">
        <f t="shared" ca="1" si="49"/>
        <v>0</v>
      </c>
      <c r="H197" t="str">
        <f t="shared" ca="1" si="49"/>
        <v>Prénom, nom, fonction de la personne habilitée puis Signature et cachet :</v>
      </c>
      <c r="I197">
        <f t="shared" ca="1" si="49"/>
        <v>0</v>
      </c>
      <c r="J197"/>
      <c r="K197" t="b">
        <f t="shared" si="42"/>
        <v>0</v>
      </c>
      <c r="L197" t="b">
        <f ca="1">AND(IF(COUNTIF($G$186:G197,G197)&gt;1,FALSE,TRUE),G197&lt;&gt;0,NOT(K197))</f>
        <v>0</v>
      </c>
      <c r="M197" s="165">
        <f t="shared" ca="1" si="43"/>
        <v>0</v>
      </c>
      <c r="N197" s="92" t="str">
        <f t="shared" ca="1" si="44"/>
        <v>x</v>
      </c>
      <c r="O197" s="226">
        <f t="shared" si="45"/>
        <v>0</v>
      </c>
      <c r="P197" s="226">
        <f t="shared" si="46"/>
        <v>0</v>
      </c>
    </row>
    <row r="198" spans="1:16" ht="10.15" hidden="1" customHeight="1" x14ac:dyDescent="0.35">
      <c r="A198" s="59">
        <v>21</v>
      </c>
      <c r="B198" s="276" t="str">
        <f t="shared" si="47"/>
        <v>Part2</v>
      </c>
      <c r="C198" s="608" t="str">
        <f t="shared" si="48"/>
        <v>autre_étab_5</v>
      </c>
      <c r="D198" s="608"/>
      <c r="E198">
        <f t="shared" ca="1" si="49"/>
        <v>0</v>
      </c>
      <c r="F198">
        <f t="shared" ca="1" si="49"/>
        <v>0</v>
      </c>
      <c r="G198" s="216">
        <f t="shared" ca="1" si="49"/>
        <v>0</v>
      </c>
      <c r="H198" t="str">
        <f t="shared" ca="1" si="49"/>
        <v>Prénom, nom, fonction de la personne habilitée puis Signature et cachet :</v>
      </c>
      <c r="I198">
        <f t="shared" ca="1" si="49"/>
        <v>0</v>
      </c>
      <c r="J198"/>
      <c r="K198" t="b">
        <f t="shared" si="42"/>
        <v>0</v>
      </c>
      <c r="L198" t="b">
        <f ca="1">AND(IF(COUNTIF($G$186:G198,G198)&gt;1,FALSE,TRUE),G198&lt;&gt;0,NOT(K198))</f>
        <v>0</v>
      </c>
      <c r="M198" s="165">
        <f t="shared" ca="1" si="43"/>
        <v>0</v>
      </c>
      <c r="N198" s="92" t="str">
        <f t="shared" ca="1" si="44"/>
        <v>x</v>
      </c>
      <c r="O198" s="226">
        <f t="shared" si="45"/>
        <v>0</v>
      </c>
      <c r="P198" s="226">
        <f t="shared" si="46"/>
        <v>0</v>
      </c>
    </row>
    <row r="199" spans="1:16" ht="10.15" hidden="1" customHeight="1" x14ac:dyDescent="0.35">
      <c r="A199" s="59">
        <v>22</v>
      </c>
      <c r="B199" s="276" t="str">
        <f t="shared" si="47"/>
        <v>Part2</v>
      </c>
      <c r="C199" s="608" t="str">
        <f t="shared" si="48"/>
        <v>autre_étab_6</v>
      </c>
      <c r="D199" s="608"/>
      <c r="E199">
        <f t="shared" ca="1" si="49"/>
        <v>0</v>
      </c>
      <c r="F199">
        <f t="shared" ca="1" si="49"/>
        <v>0</v>
      </c>
      <c r="G199" s="216">
        <f t="shared" ca="1" si="49"/>
        <v>0</v>
      </c>
      <c r="H199" t="str">
        <f t="shared" ca="1" si="49"/>
        <v>Prénom, nom, fonction de la personne habilitée puis Signature et cachet :</v>
      </c>
      <c r="I199">
        <f t="shared" ca="1" si="49"/>
        <v>0</v>
      </c>
      <c r="J199"/>
      <c r="K199" t="b">
        <f t="shared" si="42"/>
        <v>0</v>
      </c>
      <c r="L199" t="b">
        <f ca="1">AND(IF(COUNTIF($G$186:G199,G199)&gt;1,FALSE,TRUE),G199&lt;&gt;0,NOT(K199))</f>
        <v>0</v>
      </c>
      <c r="M199" s="165">
        <f t="shared" ca="1" si="43"/>
        <v>0</v>
      </c>
      <c r="N199" s="92" t="str">
        <f t="shared" ca="1" si="44"/>
        <v>x</v>
      </c>
      <c r="O199" s="226">
        <f t="shared" si="45"/>
        <v>0</v>
      </c>
      <c r="P199" s="226">
        <f t="shared" si="46"/>
        <v>0</v>
      </c>
    </row>
    <row r="200" spans="1:16" ht="10.15" hidden="1" customHeight="1" x14ac:dyDescent="0.35">
      <c r="A200" s="59">
        <v>23</v>
      </c>
      <c r="B200" s="276" t="str">
        <f t="shared" si="47"/>
        <v>Part2</v>
      </c>
      <c r="C200" s="608" t="str">
        <f t="shared" si="48"/>
        <v>autre_étab_7</v>
      </c>
      <c r="D200" s="608"/>
      <c r="E200">
        <f t="shared" ca="1" si="49"/>
        <v>0</v>
      </c>
      <c r="F200">
        <f t="shared" ca="1" si="49"/>
        <v>0</v>
      </c>
      <c r="G200" s="216">
        <f t="shared" ca="1" si="49"/>
        <v>0</v>
      </c>
      <c r="H200" t="str">
        <f t="shared" ca="1" si="49"/>
        <v>Prénom, nom, fonction de la personne habilitée puis Signature et cachet :</v>
      </c>
      <c r="I200">
        <f t="shared" ca="1" si="49"/>
        <v>0</v>
      </c>
      <c r="J200"/>
      <c r="K200" t="b">
        <f t="shared" si="42"/>
        <v>0</v>
      </c>
      <c r="L200" t="b">
        <f ca="1">AND(IF(COUNTIF($G$186:G200,G200)&gt;1,FALSE,TRUE),G200&lt;&gt;0,NOT(K200))</f>
        <v>0</v>
      </c>
      <c r="M200" s="165">
        <f t="shared" ca="1" si="43"/>
        <v>0</v>
      </c>
      <c r="N200" s="92" t="str">
        <f t="shared" ca="1" si="44"/>
        <v>x</v>
      </c>
      <c r="O200" s="226">
        <f t="shared" si="45"/>
        <v>0</v>
      </c>
      <c r="P200" s="226">
        <f t="shared" si="46"/>
        <v>0</v>
      </c>
    </row>
    <row r="201" spans="1:16" ht="10.15" hidden="1" customHeight="1" x14ac:dyDescent="0.35">
      <c r="A201" s="59">
        <v>24</v>
      </c>
      <c r="B201" s="276" t="str">
        <f t="shared" si="47"/>
        <v>Part2</v>
      </c>
      <c r="C201" s="608" t="str">
        <f t="shared" si="48"/>
        <v>autre_étab_8</v>
      </c>
      <c r="D201" s="608"/>
      <c r="E201">
        <f t="shared" ca="1" si="49"/>
        <v>0</v>
      </c>
      <c r="F201">
        <f t="shared" ca="1" si="49"/>
        <v>0</v>
      </c>
      <c r="G201" s="216">
        <f t="shared" ca="1" si="49"/>
        <v>0</v>
      </c>
      <c r="H201" t="str">
        <f t="shared" ca="1" si="49"/>
        <v>Prénom, nom, fonction de la personne habilitée puis Signature et cachet :</v>
      </c>
      <c r="I201">
        <f t="shared" ca="1" si="49"/>
        <v>0</v>
      </c>
      <c r="J201"/>
      <c r="K201" t="b">
        <f t="shared" si="42"/>
        <v>0</v>
      </c>
      <c r="L201" t="b">
        <f ca="1">AND(IF(COUNTIF($G$186:G201,G201)&gt;1,FALSE,TRUE),G201&lt;&gt;0,NOT(K201))</f>
        <v>0</v>
      </c>
      <c r="M201" s="165">
        <f t="shared" ca="1" si="43"/>
        <v>0</v>
      </c>
      <c r="N201" s="92" t="str">
        <f t="shared" ca="1" si="44"/>
        <v>x</v>
      </c>
      <c r="O201" s="226">
        <f t="shared" si="45"/>
        <v>0</v>
      </c>
      <c r="P201" s="226">
        <f t="shared" si="46"/>
        <v>0</v>
      </c>
    </row>
    <row r="202" spans="1:16" ht="10.15" hidden="1" customHeight="1" x14ac:dyDescent="0.35">
      <c r="A202" s="59">
        <v>25</v>
      </c>
      <c r="B202" s="276" t="str">
        <f t="shared" si="47"/>
        <v>Part3</v>
      </c>
      <c r="C202" s="608" t="str">
        <f t="shared" si="48"/>
        <v>autre_étab_1</v>
      </c>
      <c r="D202" s="608"/>
      <c r="E202" t="str">
        <f t="shared" ca="1" si="49"/>
        <v xml:space="preserve"> 
()</v>
      </c>
      <c r="F202" t="str">
        <f t="shared" ca="1" si="49"/>
        <v>Étab de la fiche</v>
      </c>
      <c r="G202" s="216" t="str">
        <f t="shared" ca="1" si="49"/>
        <v/>
      </c>
      <c r="H202">
        <f t="shared" ca="1" si="49"/>
        <v>0</v>
      </c>
      <c r="I202">
        <f t="shared" ca="1" si="49"/>
        <v>0</v>
      </c>
      <c r="J202"/>
      <c r="K202" t="b">
        <f t="shared" si="42"/>
        <v>1</v>
      </c>
      <c r="L202" t="b">
        <f ca="1">AND(IF(COUNTIF($G$186:G202,G202)&gt;1,FALSE,TRUE),G202&lt;&gt;0,NOT(K202))</f>
        <v>0</v>
      </c>
      <c r="M202" s="165">
        <f t="shared" ca="1" si="43"/>
        <v>0</v>
      </c>
      <c r="N202" s="92" t="str">
        <f t="shared" ca="1" si="44"/>
        <v>x</v>
      </c>
      <c r="O202" s="226">
        <f t="shared" ca="1" si="45"/>
        <v>0</v>
      </c>
      <c r="P202" s="226">
        <f t="shared" ca="1" si="46"/>
        <v>0</v>
      </c>
    </row>
    <row r="203" spans="1:16" ht="10.15" hidden="1" customHeight="1" x14ac:dyDescent="0.35">
      <c r="A203" s="59">
        <v>26</v>
      </c>
      <c r="B203" s="276" t="str">
        <f t="shared" si="47"/>
        <v>Part3</v>
      </c>
      <c r="C203" s="608" t="str">
        <f t="shared" si="48"/>
        <v>autre_étab_2</v>
      </c>
      <c r="D203" s="608"/>
      <c r="E203">
        <f t="shared" ca="1" si="49"/>
        <v>0</v>
      </c>
      <c r="F203">
        <f t="shared" ca="1" si="49"/>
        <v>0</v>
      </c>
      <c r="G203" s="216">
        <f t="shared" ca="1" si="49"/>
        <v>0</v>
      </c>
      <c r="H203" t="str">
        <f t="shared" ca="1" si="49"/>
        <v>Prénom, nom, fonction de la personne habilitée puis Signature et cachet :</v>
      </c>
      <c r="I203">
        <f t="shared" ca="1" si="49"/>
        <v>0</v>
      </c>
      <c r="J203"/>
      <c r="K203" t="b">
        <f t="shared" si="42"/>
        <v>0</v>
      </c>
      <c r="L203" t="b">
        <f ca="1">AND(IF(COUNTIF($G$186:G203,G203)&gt;1,FALSE,TRUE),G203&lt;&gt;0,NOT(K203))</f>
        <v>0</v>
      </c>
      <c r="M203" s="165">
        <f t="shared" ca="1" si="43"/>
        <v>0</v>
      </c>
      <c r="N203" s="92" t="str">
        <f t="shared" ca="1" si="44"/>
        <v>x</v>
      </c>
      <c r="O203" s="226">
        <f t="shared" si="45"/>
        <v>0</v>
      </c>
      <c r="P203" s="226">
        <f t="shared" si="46"/>
        <v>0</v>
      </c>
    </row>
    <row r="204" spans="1:16" ht="10.15" hidden="1" customHeight="1" x14ac:dyDescent="0.35">
      <c r="A204" s="59">
        <v>27</v>
      </c>
      <c r="B204" s="276" t="str">
        <f t="shared" si="47"/>
        <v>Part3</v>
      </c>
      <c r="C204" s="608" t="str">
        <f t="shared" si="48"/>
        <v>autre_étab_3</v>
      </c>
      <c r="D204" s="608"/>
      <c r="E204">
        <f t="shared" ca="1" si="49"/>
        <v>0</v>
      </c>
      <c r="F204">
        <f t="shared" ca="1" si="49"/>
        <v>0</v>
      </c>
      <c r="G204" s="216">
        <f t="shared" ca="1" si="49"/>
        <v>0</v>
      </c>
      <c r="H204" t="str">
        <f t="shared" ca="1" si="49"/>
        <v>Prénom, nom, fonction de la personne habilitée puis Signature et cachet :</v>
      </c>
      <c r="I204">
        <f t="shared" ca="1" si="49"/>
        <v>0</v>
      </c>
      <c r="J204"/>
      <c r="K204" t="b">
        <f t="shared" si="42"/>
        <v>0</v>
      </c>
      <c r="L204" t="b">
        <f ca="1">AND(IF(COUNTIF($G$186:G204,G204)&gt;1,FALSE,TRUE),G204&lt;&gt;0,NOT(K204))</f>
        <v>0</v>
      </c>
      <c r="M204" s="165">
        <f t="shared" ca="1" si="43"/>
        <v>0</v>
      </c>
      <c r="N204" s="92" t="str">
        <f t="shared" ca="1" si="44"/>
        <v>x</v>
      </c>
      <c r="O204" s="226">
        <f t="shared" si="45"/>
        <v>0</v>
      </c>
      <c r="P204" s="226">
        <f t="shared" si="46"/>
        <v>0</v>
      </c>
    </row>
    <row r="205" spans="1:16" ht="10.15" hidden="1" customHeight="1" x14ac:dyDescent="0.35">
      <c r="A205" s="59">
        <v>28</v>
      </c>
      <c r="B205" s="276" t="str">
        <f t="shared" si="47"/>
        <v>Part3</v>
      </c>
      <c r="C205" s="608" t="str">
        <f t="shared" si="48"/>
        <v>autre_étab_4</v>
      </c>
      <c r="D205" s="608"/>
      <c r="E205">
        <f t="shared" ca="1" si="49"/>
        <v>0</v>
      </c>
      <c r="F205">
        <f t="shared" ca="1" si="49"/>
        <v>0</v>
      </c>
      <c r="G205" s="216">
        <f t="shared" ca="1" si="49"/>
        <v>0</v>
      </c>
      <c r="H205" t="str">
        <f t="shared" ca="1" si="49"/>
        <v>Prénom, nom, fonction de la personne habilitée puis Signature et cachet :</v>
      </c>
      <c r="I205">
        <f t="shared" ca="1" si="49"/>
        <v>0</v>
      </c>
      <c r="J205"/>
      <c r="K205" t="b">
        <f t="shared" si="42"/>
        <v>0</v>
      </c>
      <c r="L205" t="b">
        <f ca="1">AND(IF(COUNTIF($G$186:G205,G205)&gt;1,FALSE,TRUE),G205&lt;&gt;0,NOT(K205))</f>
        <v>0</v>
      </c>
      <c r="M205" s="165">
        <f t="shared" ca="1" si="43"/>
        <v>0</v>
      </c>
      <c r="N205" s="92" t="str">
        <f t="shared" ca="1" si="44"/>
        <v>x</v>
      </c>
      <c r="O205" s="226">
        <f t="shared" si="45"/>
        <v>0</v>
      </c>
      <c r="P205" s="226">
        <f t="shared" si="46"/>
        <v>0</v>
      </c>
    </row>
    <row r="206" spans="1:16" ht="10.15" hidden="1" customHeight="1" x14ac:dyDescent="0.35">
      <c r="A206" s="59">
        <v>29</v>
      </c>
      <c r="B206" s="276" t="str">
        <f t="shared" si="47"/>
        <v>Part3</v>
      </c>
      <c r="C206" s="608" t="str">
        <f t="shared" si="48"/>
        <v>autre_étab_5</v>
      </c>
      <c r="D206" s="608"/>
      <c r="E206">
        <f t="shared" ref="E206:I215" ca="1" si="50">INDIRECT("'"&amp;$B206&amp;"'!"&amp;E$184&amp;ROW(INDIRECT("'"&amp;$B206&amp;"'!"&amp;$C206)))</f>
        <v>0</v>
      </c>
      <c r="F206">
        <f t="shared" ca="1" si="50"/>
        <v>0</v>
      </c>
      <c r="G206" s="216">
        <f t="shared" ca="1" si="50"/>
        <v>0</v>
      </c>
      <c r="H206" t="str">
        <f t="shared" ca="1" si="50"/>
        <v>Prénom, nom, fonction de la personne habilitée puis Signature et cachet :</v>
      </c>
      <c r="I206">
        <f t="shared" ca="1" si="50"/>
        <v>0</v>
      </c>
      <c r="J206"/>
      <c r="K206" t="b">
        <f t="shared" si="42"/>
        <v>0</v>
      </c>
      <c r="L206" t="b">
        <f ca="1">AND(IF(COUNTIF($G$186:G206,G206)&gt;1,FALSE,TRUE),G206&lt;&gt;0,NOT(K206))</f>
        <v>0</v>
      </c>
      <c r="M206" s="165">
        <f t="shared" ca="1" si="43"/>
        <v>0</v>
      </c>
      <c r="N206" s="92" t="str">
        <f t="shared" ca="1" si="44"/>
        <v>x</v>
      </c>
      <c r="O206" s="226">
        <f t="shared" si="45"/>
        <v>0</v>
      </c>
      <c r="P206" s="226">
        <f t="shared" si="46"/>
        <v>0</v>
      </c>
    </row>
    <row r="207" spans="1:16" ht="10.15" hidden="1" customHeight="1" x14ac:dyDescent="0.35">
      <c r="A207" s="59">
        <v>30</v>
      </c>
      <c r="B207" s="276" t="str">
        <f t="shared" si="47"/>
        <v>Part3</v>
      </c>
      <c r="C207" s="608" t="str">
        <f t="shared" si="48"/>
        <v>autre_étab_6</v>
      </c>
      <c r="D207" s="608"/>
      <c r="E207">
        <f t="shared" ca="1" si="50"/>
        <v>0</v>
      </c>
      <c r="F207">
        <f t="shared" ca="1" si="50"/>
        <v>0</v>
      </c>
      <c r="G207" s="216">
        <f t="shared" ca="1" si="50"/>
        <v>0</v>
      </c>
      <c r="H207" t="str">
        <f t="shared" ca="1" si="50"/>
        <v>Prénom, nom, fonction de la personne habilitée puis Signature et cachet :</v>
      </c>
      <c r="I207">
        <f t="shared" ca="1" si="50"/>
        <v>0</v>
      </c>
      <c r="J207"/>
      <c r="K207" t="b">
        <f t="shared" si="42"/>
        <v>0</v>
      </c>
      <c r="L207" t="b">
        <f ca="1">AND(IF(COUNTIF($G$186:G207,G207)&gt;1,FALSE,TRUE),G207&lt;&gt;0,NOT(K207))</f>
        <v>0</v>
      </c>
      <c r="M207" s="165">
        <f t="shared" ca="1" si="43"/>
        <v>0</v>
      </c>
      <c r="N207" s="92" t="str">
        <f t="shared" ca="1" si="44"/>
        <v>x</v>
      </c>
      <c r="O207" s="226">
        <f t="shared" si="45"/>
        <v>0</v>
      </c>
      <c r="P207" s="226">
        <f t="shared" si="46"/>
        <v>0</v>
      </c>
    </row>
    <row r="208" spans="1:16" ht="10.15" hidden="1" customHeight="1" x14ac:dyDescent="0.35">
      <c r="A208" s="59">
        <v>31</v>
      </c>
      <c r="B208" s="276" t="str">
        <f t="shared" si="47"/>
        <v>Part3</v>
      </c>
      <c r="C208" s="608" t="str">
        <f t="shared" si="48"/>
        <v>autre_étab_7</v>
      </c>
      <c r="D208" s="608"/>
      <c r="E208">
        <f t="shared" ca="1" si="50"/>
        <v>0</v>
      </c>
      <c r="F208">
        <f t="shared" ca="1" si="50"/>
        <v>0</v>
      </c>
      <c r="G208" s="216">
        <f t="shared" ca="1" si="50"/>
        <v>0</v>
      </c>
      <c r="H208" t="str">
        <f t="shared" ca="1" si="50"/>
        <v>Prénom, nom, fonction de la personne habilitée puis Signature et cachet :</v>
      </c>
      <c r="I208">
        <f t="shared" ca="1" si="50"/>
        <v>0</v>
      </c>
      <c r="J208"/>
      <c r="K208" t="b">
        <f t="shared" si="42"/>
        <v>0</v>
      </c>
      <c r="L208" t="b">
        <f ca="1">AND(IF(COUNTIF($G$186:G208,G208)&gt;1,FALSE,TRUE),G208&lt;&gt;0,NOT(K208))</f>
        <v>0</v>
      </c>
      <c r="M208" s="165">
        <f t="shared" ca="1" si="43"/>
        <v>0</v>
      </c>
      <c r="N208" s="92" t="str">
        <f t="shared" ca="1" si="44"/>
        <v>x</v>
      </c>
      <c r="O208" s="226">
        <f t="shared" si="45"/>
        <v>0</v>
      </c>
      <c r="P208" s="226">
        <f t="shared" si="46"/>
        <v>0</v>
      </c>
    </row>
    <row r="209" spans="1:16" ht="10.15" hidden="1" customHeight="1" x14ac:dyDescent="0.35">
      <c r="A209" s="59">
        <v>32</v>
      </c>
      <c r="B209" s="276" t="str">
        <f t="shared" si="47"/>
        <v>Part3</v>
      </c>
      <c r="C209" s="608" t="str">
        <f t="shared" si="48"/>
        <v>autre_étab_8</v>
      </c>
      <c r="D209" s="608"/>
      <c r="E209">
        <f t="shared" ca="1" si="50"/>
        <v>0</v>
      </c>
      <c r="F209">
        <f t="shared" ca="1" si="50"/>
        <v>0</v>
      </c>
      <c r="G209" s="216">
        <f t="shared" ca="1" si="50"/>
        <v>0</v>
      </c>
      <c r="H209" t="str">
        <f t="shared" ca="1" si="50"/>
        <v>Prénom, nom, fonction de la personne habilitée puis Signature et cachet :</v>
      </c>
      <c r="I209">
        <f t="shared" ca="1" si="50"/>
        <v>0</v>
      </c>
      <c r="J209"/>
      <c r="K209" t="b">
        <f t="shared" si="42"/>
        <v>0</v>
      </c>
      <c r="L209" t="b">
        <f ca="1">AND(IF(COUNTIF($G$186:G209,G209)&gt;1,FALSE,TRUE),G209&lt;&gt;0,NOT(K209))</f>
        <v>0</v>
      </c>
      <c r="M209" s="165">
        <f t="shared" ca="1" si="43"/>
        <v>0</v>
      </c>
      <c r="N209" s="92" t="str">
        <f t="shared" ca="1" si="44"/>
        <v>x</v>
      </c>
      <c r="O209" s="226">
        <f t="shared" si="45"/>
        <v>0</v>
      </c>
      <c r="P209" s="226">
        <f t="shared" si="46"/>
        <v>0</v>
      </c>
    </row>
    <row r="210" spans="1:16" ht="10.15" hidden="1" customHeight="1" x14ac:dyDescent="0.35">
      <c r="A210" s="59">
        <v>33</v>
      </c>
      <c r="B210" s="276" t="str">
        <f t="shared" si="47"/>
        <v>Part4</v>
      </c>
      <c r="C210" s="608" t="str">
        <f t="shared" si="48"/>
        <v>autre_étab_1</v>
      </c>
      <c r="D210" s="608"/>
      <c r="E210" t="str">
        <f t="shared" ca="1" si="50"/>
        <v xml:space="preserve"> 
()</v>
      </c>
      <c r="F210" t="str">
        <f t="shared" ca="1" si="50"/>
        <v>Étab de la fiche</v>
      </c>
      <c r="G210" s="216" t="str">
        <f t="shared" ca="1" si="50"/>
        <v/>
      </c>
      <c r="H210">
        <f t="shared" ca="1" si="50"/>
        <v>0</v>
      </c>
      <c r="I210">
        <f t="shared" ca="1" si="50"/>
        <v>0</v>
      </c>
      <c r="J210"/>
      <c r="K210" t="b">
        <f t="shared" si="42"/>
        <v>1</v>
      </c>
      <c r="L210" t="b">
        <f ca="1">AND(IF(COUNTIF($G$186:G210,G210)&gt;1,FALSE,TRUE),G210&lt;&gt;0,NOT(K210))</f>
        <v>0</v>
      </c>
      <c r="M210" s="165">
        <f t="shared" ca="1" si="43"/>
        <v>0</v>
      </c>
      <c r="N210" s="92" t="str">
        <f t="shared" ca="1" si="44"/>
        <v>x</v>
      </c>
      <c r="O210" s="226">
        <f t="shared" ca="1" si="45"/>
        <v>0</v>
      </c>
      <c r="P210" s="226">
        <f t="shared" ca="1" si="46"/>
        <v>0</v>
      </c>
    </row>
    <row r="211" spans="1:16" ht="10.15" hidden="1" customHeight="1" x14ac:dyDescent="0.35">
      <c r="A211" s="59">
        <v>34</v>
      </c>
      <c r="B211" s="276" t="str">
        <f t="shared" si="47"/>
        <v>Part4</v>
      </c>
      <c r="C211" s="608" t="str">
        <f t="shared" si="48"/>
        <v>autre_étab_2</v>
      </c>
      <c r="D211" s="608"/>
      <c r="E211">
        <f t="shared" ca="1" si="50"/>
        <v>0</v>
      </c>
      <c r="F211">
        <f t="shared" ca="1" si="50"/>
        <v>0</v>
      </c>
      <c r="G211" s="216">
        <f t="shared" ca="1" si="50"/>
        <v>0</v>
      </c>
      <c r="H211" t="str">
        <f t="shared" ca="1" si="50"/>
        <v>Prénom, nom, fonction de la personne habilitée puis Signature et cachet :</v>
      </c>
      <c r="I211">
        <f t="shared" ca="1" si="50"/>
        <v>0</v>
      </c>
      <c r="J211"/>
      <c r="K211" t="b">
        <f t="shared" si="42"/>
        <v>0</v>
      </c>
      <c r="L211" t="b">
        <f ca="1">AND(IF(COUNTIF($G$186:G211,G211)&gt;1,FALSE,TRUE),G211&lt;&gt;0,NOT(K211))</f>
        <v>0</v>
      </c>
      <c r="M211" s="165">
        <f t="shared" ca="1" si="43"/>
        <v>0</v>
      </c>
      <c r="N211" s="92" t="str">
        <f t="shared" ca="1" si="44"/>
        <v>x</v>
      </c>
      <c r="O211" s="226">
        <f t="shared" si="45"/>
        <v>0</v>
      </c>
      <c r="P211" s="226">
        <f t="shared" si="46"/>
        <v>0</v>
      </c>
    </row>
    <row r="212" spans="1:16" ht="10.15" hidden="1" customHeight="1" x14ac:dyDescent="0.35">
      <c r="A212" s="59">
        <v>35</v>
      </c>
      <c r="B212" s="276" t="str">
        <f t="shared" si="47"/>
        <v>Part4</v>
      </c>
      <c r="C212" s="608" t="str">
        <f t="shared" si="48"/>
        <v>autre_étab_3</v>
      </c>
      <c r="D212" s="608"/>
      <c r="E212">
        <f t="shared" ca="1" si="50"/>
        <v>0</v>
      </c>
      <c r="F212">
        <f t="shared" ca="1" si="50"/>
        <v>0</v>
      </c>
      <c r="G212" s="216">
        <f t="shared" ca="1" si="50"/>
        <v>0</v>
      </c>
      <c r="H212" t="str">
        <f t="shared" ca="1" si="50"/>
        <v>Prénom, nom, fonction de la personne habilitée puis Signature et cachet :</v>
      </c>
      <c r="I212">
        <f t="shared" ca="1" si="50"/>
        <v>0</v>
      </c>
      <c r="J212"/>
      <c r="K212" t="b">
        <f t="shared" si="42"/>
        <v>0</v>
      </c>
      <c r="L212" t="b">
        <f ca="1">AND(IF(COUNTIF($G$186:G212,G212)&gt;1,FALSE,TRUE),G212&lt;&gt;0,NOT(K212))</f>
        <v>0</v>
      </c>
      <c r="M212" s="165">
        <f t="shared" ca="1" si="43"/>
        <v>0</v>
      </c>
      <c r="N212" s="92" t="str">
        <f t="shared" ca="1" si="44"/>
        <v>x</v>
      </c>
      <c r="O212" s="226">
        <f t="shared" si="45"/>
        <v>0</v>
      </c>
      <c r="P212" s="226">
        <f t="shared" si="46"/>
        <v>0</v>
      </c>
    </row>
    <row r="213" spans="1:16" ht="10.15" hidden="1" customHeight="1" x14ac:dyDescent="0.35">
      <c r="A213" s="59">
        <v>36</v>
      </c>
      <c r="B213" s="276" t="str">
        <f t="shared" si="47"/>
        <v>Part4</v>
      </c>
      <c r="C213" s="608" t="str">
        <f t="shared" si="48"/>
        <v>autre_étab_4</v>
      </c>
      <c r="D213" s="608"/>
      <c r="E213">
        <f t="shared" ca="1" si="50"/>
        <v>0</v>
      </c>
      <c r="F213">
        <f t="shared" ca="1" si="50"/>
        <v>0</v>
      </c>
      <c r="G213" s="216">
        <f t="shared" ca="1" si="50"/>
        <v>0</v>
      </c>
      <c r="H213" t="str">
        <f t="shared" ca="1" si="50"/>
        <v>Prénom, nom, fonction de la personne habilitée puis Signature et cachet :</v>
      </c>
      <c r="I213">
        <f t="shared" ca="1" si="50"/>
        <v>0</v>
      </c>
      <c r="J213"/>
      <c r="K213" t="b">
        <f t="shared" si="42"/>
        <v>0</v>
      </c>
      <c r="L213" t="b">
        <f ca="1">AND(IF(COUNTIF($G$186:G213,G213)&gt;1,FALSE,TRUE),G213&lt;&gt;0,NOT(K213))</f>
        <v>0</v>
      </c>
      <c r="M213" s="165">
        <f t="shared" ca="1" si="43"/>
        <v>0</v>
      </c>
      <c r="N213" s="92" t="str">
        <f t="shared" ca="1" si="44"/>
        <v>x</v>
      </c>
      <c r="O213" s="226">
        <f t="shared" si="45"/>
        <v>0</v>
      </c>
      <c r="P213" s="226">
        <f t="shared" si="46"/>
        <v>0</v>
      </c>
    </row>
    <row r="214" spans="1:16" ht="10.15" hidden="1" customHeight="1" x14ac:dyDescent="0.35">
      <c r="A214" s="59">
        <v>37</v>
      </c>
      <c r="B214" s="276" t="str">
        <f t="shared" si="47"/>
        <v>Part4</v>
      </c>
      <c r="C214" s="608" t="str">
        <f t="shared" si="48"/>
        <v>autre_étab_5</v>
      </c>
      <c r="D214" s="608"/>
      <c r="E214">
        <f t="shared" ca="1" si="50"/>
        <v>0</v>
      </c>
      <c r="F214">
        <f t="shared" ca="1" si="50"/>
        <v>0</v>
      </c>
      <c r="G214" s="216">
        <f t="shared" ca="1" si="50"/>
        <v>0</v>
      </c>
      <c r="H214" t="str">
        <f t="shared" ca="1" si="50"/>
        <v>Prénom, nom, fonction de la personne habilitée puis Signature et cachet :</v>
      </c>
      <c r="I214">
        <f t="shared" ca="1" si="50"/>
        <v>0</v>
      </c>
      <c r="J214"/>
      <c r="K214" t="b">
        <f t="shared" si="42"/>
        <v>0</v>
      </c>
      <c r="L214" t="b">
        <f ca="1">AND(IF(COUNTIF($G$186:G214,G214)&gt;1,FALSE,TRUE),G214&lt;&gt;0,NOT(K214))</f>
        <v>0</v>
      </c>
      <c r="M214" s="165">
        <f t="shared" ca="1" si="43"/>
        <v>0</v>
      </c>
      <c r="N214" s="92" t="str">
        <f t="shared" ca="1" si="44"/>
        <v>x</v>
      </c>
      <c r="O214" s="226">
        <f t="shared" si="45"/>
        <v>0</v>
      </c>
      <c r="P214" s="226">
        <f t="shared" si="46"/>
        <v>0</v>
      </c>
    </row>
    <row r="215" spans="1:16" ht="10.15" hidden="1" customHeight="1" x14ac:dyDescent="0.35">
      <c r="A215" s="59">
        <v>38</v>
      </c>
      <c r="B215" s="276" t="str">
        <f t="shared" si="47"/>
        <v>Part4</v>
      </c>
      <c r="C215" s="608" t="str">
        <f t="shared" si="48"/>
        <v>autre_étab_6</v>
      </c>
      <c r="D215" s="608"/>
      <c r="E215">
        <f t="shared" ca="1" si="50"/>
        <v>0</v>
      </c>
      <c r="F215">
        <f t="shared" ca="1" si="50"/>
        <v>0</v>
      </c>
      <c r="G215" s="216">
        <f t="shared" ca="1" si="50"/>
        <v>0</v>
      </c>
      <c r="H215" t="str">
        <f t="shared" ca="1" si="50"/>
        <v>Prénom, nom, fonction de la personne habilitée puis Signature et cachet :</v>
      </c>
      <c r="I215">
        <f t="shared" ca="1" si="50"/>
        <v>0</v>
      </c>
      <c r="J215"/>
      <c r="K215" t="b">
        <f t="shared" si="42"/>
        <v>0</v>
      </c>
      <c r="L215" t="b">
        <f ca="1">AND(IF(COUNTIF($G$186:G215,G215)&gt;1,FALSE,TRUE),G215&lt;&gt;0,NOT(K215))</f>
        <v>0</v>
      </c>
      <c r="M215" s="165">
        <f t="shared" ca="1" si="43"/>
        <v>0</v>
      </c>
      <c r="N215" s="92" t="str">
        <f t="shared" ca="1" si="44"/>
        <v>x</v>
      </c>
      <c r="O215" s="226">
        <f t="shared" si="45"/>
        <v>0</v>
      </c>
      <c r="P215" s="226">
        <f t="shared" si="46"/>
        <v>0</v>
      </c>
    </row>
    <row r="216" spans="1:16" ht="10.15" hidden="1" customHeight="1" x14ac:dyDescent="0.35">
      <c r="A216" s="59">
        <v>39</v>
      </c>
      <c r="B216" s="276" t="str">
        <f t="shared" si="47"/>
        <v>Part4</v>
      </c>
      <c r="C216" s="608" t="str">
        <f t="shared" si="48"/>
        <v>autre_étab_7</v>
      </c>
      <c r="D216" s="608"/>
      <c r="E216">
        <f t="shared" ref="E216:I225" ca="1" si="51">INDIRECT("'"&amp;$B216&amp;"'!"&amp;E$184&amp;ROW(INDIRECT("'"&amp;$B216&amp;"'!"&amp;$C216)))</f>
        <v>0</v>
      </c>
      <c r="F216">
        <f t="shared" ca="1" si="51"/>
        <v>0</v>
      </c>
      <c r="G216" s="216">
        <f t="shared" ca="1" si="51"/>
        <v>0</v>
      </c>
      <c r="H216" t="str">
        <f t="shared" ca="1" si="51"/>
        <v>Prénom, nom, fonction de la personne habilitée puis Signature et cachet :</v>
      </c>
      <c r="I216">
        <f t="shared" ca="1" si="51"/>
        <v>0</v>
      </c>
      <c r="J216"/>
      <c r="K216" t="b">
        <f t="shared" si="42"/>
        <v>0</v>
      </c>
      <c r="L216" t="b">
        <f ca="1">AND(IF(COUNTIF($G$186:G216,G216)&gt;1,FALSE,TRUE),G216&lt;&gt;0,NOT(K216))</f>
        <v>0</v>
      </c>
      <c r="M216" s="165">
        <f t="shared" ca="1" si="43"/>
        <v>0</v>
      </c>
      <c r="N216" s="92" t="str">
        <f t="shared" ca="1" si="44"/>
        <v>x</v>
      </c>
      <c r="O216" s="226">
        <f t="shared" si="45"/>
        <v>0</v>
      </c>
      <c r="P216" s="226">
        <f t="shared" si="46"/>
        <v>0</v>
      </c>
    </row>
    <row r="217" spans="1:16" ht="10.15" hidden="1" customHeight="1" x14ac:dyDescent="0.35">
      <c r="A217" s="59">
        <v>40</v>
      </c>
      <c r="B217" s="276" t="str">
        <f t="shared" si="47"/>
        <v>Part4</v>
      </c>
      <c r="C217" s="608" t="str">
        <f t="shared" si="48"/>
        <v>autre_étab_8</v>
      </c>
      <c r="D217" s="608"/>
      <c r="E217">
        <f t="shared" ca="1" si="51"/>
        <v>0</v>
      </c>
      <c r="F217">
        <f t="shared" ca="1" si="51"/>
        <v>0</v>
      </c>
      <c r="G217" s="216">
        <f t="shared" ca="1" si="51"/>
        <v>0</v>
      </c>
      <c r="H217" t="str">
        <f t="shared" ca="1" si="51"/>
        <v>Prénom, nom, fonction de la personne habilitée puis Signature et cachet :</v>
      </c>
      <c r="I217">
        <f t="shared" ca="1" si="51"/>
        <v>0</v>
      </c>
      <c r="J217"/>
      <c r="K217" t="b">
        <f t="shared" si="42"/>
        <v>0</v>
      </c>
      <c r="L217" t="b">
        <f ca="1">AND(IF(COUNTIF($G$186:G217,G217)&gt;1,FALSE,TRUE),G217&lt;&gt;0,NOT(K217))</f>
        <v>0</v>
      </c>
      <c r="M217" s="165">
        <f t="shared" ca="1" si="43"/>
        <v>0</v>
      </c>
      <c r="N217" s="92" t="str">
        <f t="shared" ca="1" si="44"/>
        <v>x</v>
      </c>
      <c r="O217" s="226">
        <f t="shared" si="45"/>
        <v>0</v>
      </c>
      <c r="P217" s="226">
        <f t="shared" si="46"/>
        <v>0</v>
      </c>
    </row>
    <row r="218" spans="1:16" ht="10.15" hidden="1" customHeight="1" x14ac:dyDescent="0.35">
      <c r="A218" s="59">
        <v>41</v>
      </c>
      <c r="B218" s="276" t="str">
        <f t="shared" si="47"/>
        <v>Part5</v>
      </c>
      <c r="C218" s="608" t="str">
        <f t="shared" si="48"/>
        <v>autre_étab_1</v>
      </c>
      <c r="D218" s="608"/>
      <c r="E218" t="str">
        <f t="shared" ca="1" si="51"/>
        <v xml:space="preserve"> 
()</v>
      </c>
      <c r="F218" t="str">
        <f t="shared" ca="1" si="51"/>
        <v>Étab de la fiche</v>
      </c>
      <c r="G218" s="216" t="str">
        <f t="shared" ca="1" si="51"/>
        <v/>
      </c>
      <c r="H218">
        <f t="shared" ca="1" si="51"/>
        <v>0</v>
      </c>
      <c r="I218">
        <f t="shared" ca="1" si="51"/>
        <v>0</v>
      </c>
      <c r="J218"/>
      <c r="K218" t="b">
        <f t="shared" ref="K218:K249" si="52">IF(C218="autre_étab_1",TRUE,FALSE)</f>
        <v>1</v>
      </c>
      <c r="L218" t="b">
        <f ca="1">AND(IF(COUNTIF($G$186:G218,G218)&gt;1,FALSE,TRUE),G218&lt;&gt;0,NOT(K218))</f>
        <v>0</v>
      </c>
      <c r="M218" s="165">
        <f t="shared" ref="M218:M249" ca="1" si="53">M217+L218</f>
        <v>0</v>
      </c>
      <c r="N218" s="92" t="str">
        <f t="shared" ref="N218:N249" ca="1" si="54">IF(L218,M218,"x")</f>
        <v>x</v>
      </c>
      <c r="O218" s="226">
        <f t="shared" ref="O218:O249" ca="1" si="55">IF(K218,H218,0)</f>
        <v>0</v>
      </c>
      <c r="P218" s="226">
        <f t="shared" ref="P218:P249" ca="1" si="56">IF(K218,I218,0)</f>
        <v>0</v>
      </c>
    </row>
    <row r="219" spans="1:16" ht="10.15" hidden="1" customHeight="1" x14ac:dyDescent="0.35">
      <c r="A219" s="59">
        <v>42</v>
      </c>
      <c r="B219" s="276" t="str">
        <f t="shared" si="47"/>
        <v>Part5</v>
      </c>
      <c r="C219" s="608" t="str">
        <f t="shared" si="48"/>
        <v>autre_étab_2</v>
      </c>
      <c r="D219" s="608"/>
      <c r="E219">
        <f t="shared" ca="1" si="51"/>
        <v>0</v>
      </c>
      <c r="F219">
        <f t="shared" ca="1" si="51"/>
        <v>0</v>
      </c>
      <c r="G219" s="216">
        <f t="shared" ca="1" si="51"/>
        <v>0</v>
      </c>
      <c r="H219" t="str">
        <f t="shared" ca="1" si="51"/>
        <v>Prénom, nom, fonction de la personne habilitée puis Signature et cachet :</v>
      </c>
      <c r="I219">
        <f t="shared" ca="1" si="51"/>
        <v>0</v>
      </c>
      <c r="J219"/>
      <c r="K219" t="b">
        <f t="shared" si="52"/>
        <v>0</v>
      </c>
      <c r="L219" t="b">
        <f ca="1">AND(IF(COUNTIF($G$186:G219,G219)&gt;1,FALSE,TRUE),G219&lt;&gt;0,NOT(K219))</f>
        <v>0</v>
      </c>
      <c r="M219" s="165">
        <f t="shared" ca="1" si="53"/>
        <v>0</v>
      </c>
      <c r="N219" s="92" t="str">
        <f t="shared" ca="1" si="54"/>
        <v>x</v>
      </c>
      <c r="O219" s="226">
        <f t="shared" si="55"/>
        <v>0</v>
      </c>
      <c r="P219" s="226">
        <f t="shared" si="56"/>
        <v>0</v>
      </c>
    </row>
    <row r="220" spans="1:16" ht="10.15" hidden="1" customHeight="1" x14ac:dyDescent="0.35">
      <c r="A220" s="59">
        <v>43</v>
      </c>
      <c r="B220" s="276" t="str">
        <f t="shared" si="47"/>
        <v>Part5</v>
      </c>
      <c r="C220" s="608" t="str">
        <f t="shared" si="48"/>
        <v>autre_étab_3</v>
      </c>
      <c r="D220" s="608"/>
      <c r="E220">
        <f t="shared" ca="1" si="51"/>
        <v>0</v>
      </c>
      <c r="F220">
        <f t="shared" ca="1" si="51"/>
        <v>0</v>
      </c>
      <c r="G220" s="216">
        <f t="shared" ca="1" si="51"/>
        <v>0</v>
      </c>
      <c r="H220" t="str">
        <f t="shared" ca="1" si="51"/>
        <v>Prénom, nom, fonction de la personne habilitée puis Signature et cachet :</v>
      </c>
      <c r="I220">
        <f t="shared" ca="1" si="51"/>
        <v>0</v>
      </c>
      <c r="J220"/>
      <c r="K220" t="b">
        <f t="shared" si="52"/>
        <v>0</v>
      </c>
      <c r="L220" t="b">
        <f ca="1">AND(IF(COUNTIF($G$186:G220,G220)&gt;1,FALSE,TRUE),G220&lt;&gt;0,NOT(K220))</f>
        <v>0</v>
      </c>
      <c r="M220" s="165">
        <f t="shared" ca="1" si="53"/>
        <v>0</v>
      </c>
      <c r="N220" s="92" t="str">
        <f t="shared" ca="1" si="54"/>
        <v>x</v>
      </c>
      <c r="O220" s="226">
        <f t="shared" si="55"/>
        <v>0</v>
      </c>
      <c r="P220" s="226">
        <f t="shared" si="56"/>
        <v>0</v>
      </c>
    </row>
    <row r="221" spans="1:16" ht="10.15" hidden="1" customHeight="1" x14ac:dyDescent="0.35">
      <c r="A221" s="59">
        <v>44</v>
      </c>
      <c r="B221" s="276" t="str">
        <f t="shared" si="47"/>
        <v>Part5</v>
      </c>
      <c r="C221" s="608" t="str">
        <f t="shared" si="48"/>
        <v>autre_étab_4</v>
      </c>
      <c r="D221" s="608"/>
      <c r="E221">
        <f t="shared" ca="1" si="51"/>
        <v>0</v>
      </c>
      <c r="F221">
        <f t="shared" ca="1" si="51"/>
        <v>0</v>
      </c>
      <c r="G221" s="216">
        <f t="shared" ca="1" si="51"/>
        <v>0</v>
      </c>
      <c r="H221" t="str">
        <f t="shared" ca="1" si="51"/>
        <v>Prénom, nom, fonction de la personne habilitée puis Signature et cachet :</v>
      </c>
      <c r="I221">
        <f t="shared" ca="1" si="51"/>
        <v>0</v>
      </c>
      <c r="J221"/>
      <c r="K221" t="b">
        <f t="shared" si="52"/>
        <v>0</v>
      </c>
      <c r="L221" t="b">
        <f ca="1">AND(IF(COUNTIF($G$186:G221,G221)&gt;1,FALSE,TRUE),G221&lt;&gt;0,NOT(K221))</f>
        <v>0</v>
      </c>
      <c r="M221" s="165">
        <f t="shared" ca="1" si="53"/>
        <v>0</v>
      </c>
      <c r="N221" s="92" t="str">
        <f t="shared" ca="1" si="54"/>
        <v>x</v>
      </c>
      <c r="O221" s="226">
        <f t="shared" si="55"/>
        <v>0</v>
      </c>
      <c r="P221" s="226">
        <f t="shared" si="56"/>
        <v>0</v>
      </c>
    </row>
    <row r="222" spans="1:16" ht="10.15" hidden="1" customHeight="1" x14ac:dyDescent="0.35">
      <c r="A222" s="59">
        <v>45</v>
      </c>
      <c r="B222" s="276" t="str">
        <f t="shared" si="47"/>
        <v>Part5</v>
      </c>
      <c r="C222" s="608" t="str">
        <f t="shared" si="48"/>
        <v>autre_étab_5</v>
      </c>
      <c r="D222" s="608"/>
      <c r="E222">
        <f t="shared" ca="1" si="51"/>
        <v>0</v>
      </c>
      <c r="F222">
        <f t="shared" ca="1" si="51"/>
        <v>0</v>
      </c>
      <c r="G222" s="216">
        <f t="shared" ca="1" si="51"/>
        <v>0</v>
      </c>
      <c r="H222" t="str">
        <f t="shared" ca="1" si="51"/>
        <v>Prénom, nom, fonction de la personne habilitée puis Signature et cachet :</v>
      </c>
      <c r="I222">
        <f t="shared" ca="1" si="51"/>
        <v>0</v>
      </c>
      <c r="J222"/>
      <c r="K222" t="b">
        <f t="shared" si="52"/>
        <v>0</v>
      </c>
      <c r="L222" t="b">
        <f ca="1">AND(IF(COUNTIF($G$186:G222,G222)&gt;1,FALSE,TRUE),G222&lt;&gt;0,NOT(K222))</f>
        <v>0</v>
      </c>
      <c r="M222" s="165">
        <f t="shared" ca="1" si="53"/>
        <v>0</v>
      </c>
      <c r="N222" s="92" t="str">
        <f t="shared" ca="1" si="54"/>
        <v>x</v>
      </c>
      <c r="O222" s="226">
        <f t="shared" si="55"/>
        <v>0</v>
      </c>
      <c r="P222" s="226">
        <f t="shared" si="56"/>
        <v>0</v>
      </c>
    </row>
    <row r="223" spans="1:16" ht="10.15" hidden="1" customHeight="1" x14ac:dyDescent="0.35">
      <c r="A223" s="59">
        <v>46</v>
      </c>
      <c r="B223" s="276" t="str">
        <f t="shared" si="47"/>
        <v>Part5</v>
      </c>
      <c r="C223" s="608" t="str">
        <f t="shared" si="48"/>
        <v>autre_étab_6</v>
      </c>
      <c r="D223" s="608"/>
      <c r="E223">
        <f t="shared" ca="1" si="51"/>
        <v>0</v>
      </c>
      <c r="F223">
        <f t="shared" ca="1" si="51"/>
        <v>0</v>
      </c>
      <c r="G223" s="216">
        <f t="shared" ca="1" si="51"/>
        <v>0</v>
      </c>
      <c r="H223" t="str">
        <f t="shared" ca="1" si="51"/>
        <v>Prénom, nom, fonction de la personne habilitée puis Signature et cachet :</v>
      </c>
      <c r="I223">
        <f t="shared" ca="1" si="51"/>
        <v>0</v>
      </c>
      <c r="J223"/>
      <c r="K223" t="b">
        <f t="shared" si="52"/>
        <v>0</v>
      </c>
      <c r="L223" t="b">
        <f ca="1">AND(IF(COUNTIF($G$186:G223,G223)&gt;1,FALSE,TRUE),G223&lt;&gt;0,NOT(K223))</f>
        <v>0</v>
      </c>
      <c r="M223" s="165">
        <f t="shared" ca="1" si="53"/>
        <v>0</v>
      </c>
      <c r="N223" s="92" t="str">
        <f t="shared" ca="1" si="54"/>
        <v>x</v>
      </c>
      <c r="O223" s="226">
        <f t="shared" si="55"/>
        <v>0</v>
      </c>
      <c r="P223" s="226">
        <f t="shared" si="56"/>
        <v>0</v>
      </c>
    </row>
    <row r="224" spans="1:16" ht="10.15" hidden="1" customHeight="1" x14ac:dyDescent="0.35">
      <c r="A224" s="59">
        <v>47</v>
      </c>
      <c r="B224" s="276" t="str">
        <f t="shared" si="47"/>
        <v>Part5</v>
      </c>
      <c r="C224" s="608" t="str">
        <f t="shared" si="48"/>
        <v>autre_étab_7</v>
      </c>
      <c r="D224" s="608"/>
      <c r="E224">
        <f t="shared" ca="1" si="51"/>
        <v>0</v>
      </c>
      <c r="F224">
        <f t="shared" ca="1" si="51"/>
        <v>0</v>
      </c>
      <c r="G224" s="216">
        <f t="shared" ca="1" si="51"/>
        <v>0</v>
      </c>
      <c r="H224" t="str">
        <f t="shared" ca="1" si="51"/>
        <v>Prénom, nom, fonction de la personne habilitée puis Signature et cachet :</v>
      </c>
      <c r="I224">
        <f t="shared" ca="1" si="51"/>
        <v>0</v>
      </c>
      <c r="J224"/>
      <c r="K224" t="b">
        <f t="shared" si="52"/>
        <v>0</v>
      </c>
      <c r="L224" t="b">
        <f ca="1">AND(IF(COUNTIF($G$186:G224,G224)&gt;1,FALSE,TRUE),G224&lt;&gt;0,NOT(K224))</f>
        <v>0</v>
      </c>
      <c r="M224" s="165">
        <f t="shared" ca="1" si="53"/>
        <v>0</v>
      </c>
      <c r="N224" s="92" t="str">
        <f t="shared" ca="1" si="54"/>
        <v>x</v>
      </c>
      <c r="O224" s="226">
        <f t="shared" si="55"/>
        <v>0</v>
      </c>
      <c r="P224" s="226">
        <f t="shared" si="56"/>
        <v>0</v>
      </c>
    </row>
    <row r="225" spans="1:16" ht="10.15" hidden="1" customHeight="1" x14ac:dyDescent="0.35">
      <c r="A225" s="59">
        <v>48</v>
      </c>
      <c r="B225" s="276" t="str">
        <f t="shared" si="47"/>
        <v>Part5</v>
      </c>
      <c r="C225" s="608" t="str">
        <f t="shared" si="48"/>
        <v>autre_étab_8</v>
      </c>
      <c r="D225" s="608"/>
      <c r="E225">
        <f t="shared" ca="1" si="51"/>
        <v>0</v>
      </c>
      <c r="F225">
        <f t="shared" ca="1" si="51"/>
        <v>0</v>
      </c>
      <c r="G225" s="216">
        <f t="shared" ca="1" si="51"/>
        <v>0</v>
      </c>
      <c r="H225" t="str">
        <f t="shared" ca="1" si="51"/>
        <v>Prénom, nom, fonction de la personne habilitée puis Signature et cachet :</v>
      </c>
      <c r="I225">
        <f t="shared" ca="1" si="51"/>
        <v>0</v>
      </c>
      <c r="J225"/>
      <c r="K225" t="b">
        <f t="shared" si="52"/>
        <v>0</v>
      </c>
      <c r="L225" t="b">
        <f ca="1">AND(IF(COUNTIF($G$186:G225,G225)&gt;1,FALSE,TRUE),G225&lt;&gt;0,NOT(K225))</f>
        <v>0</v>
      </c>
      <c r="M225" s="165">
        <f t="shared" ca="1" si="53"/>
        <v>0</v>
      </c>
      <c r="N225" s="92" t="str">
        <f t="shared" ca="1" si="54"/>
        <v>x</v>
      </c>
      <c r="O225" s="226">
        <f t="shared" si="55"/>
        <v>0</v>
      </c>
      <c r="P225" s="226">
        <f t="shared" si="56"/>
        <v>0</v>
      </c>
    </row>
    <row r="226" spans="1:16" ht="10.15" hidden="1" customHeight="1" x14ac:dyDescent="0.35">
      <c r="A226" s="59">
        <v>49</v>
      </c>
      <c r="B226" s="276" t="str">
        <f t="shared" ref="B226:B257" si="57">"Part"&amp;QUOTIENT(A226-1,8)</f>
        <v>Part6</v>
      </c>
      <c r="C226" s="608" t="str">
        <f t="shared" ref="C226:C257" si="58">"autre_étab_"&amp;A226-8*QUOTIENT(A226-1,8)</f>
        <v>autre_étab_1</v>
      </c>
      <c r="D226" s="608"/>
      <c r="E226" t="str">
        <f t="shared" ref="E226:I235" ca="1" si="59">INDIRECT("'"&amp;$B226&amp;"'!"&amp;E$184&amp;ROW(INDIRECT("'"&amp;$B226&amp;"'!"&amp;$C226)))</f>
        <v xml:space="preserve"> 
()</v>
      </c>
      <c r="F226" t="str">
        <f t="shared" ca="1" si="59"/>
        <v>Étab de la fiche</v>
      </c>
      <c r="G226" s="216" t="str">
        <f t="shared" ca="1" si="59"/>
        <v/>
      </c>
      <c r="H226">
        <f t="shared" ca="1" si="59"/>
        <v>0</v>
      </c>
      <c r="I226">
        <f t="shared" ca="1" si="59"/>
        <v>0</v>
      </c>
      <c r="J226"/>
      <c r="K226" t="b">
        <f t="shared" si="52"/>
        <v>1</v>
      </c>
      <c r="L226" t="b">
        <f ca="1">AND(IF(COUNTIF($G$186:G226,G226)&gt;1,FALSE,TRUE),G226&lt;&gt;0,NOT(K226))</f>
        <v>0</v>
      </c>
      <c r="M226" s="165">
        <f t="shared" ca="1" si="53"/>
        <v>0</v>
      </c>
      <c r="N226" s="92" t="str">
        <f t="shared" ca="1" si="54"/>
        <v>x</v>
      </c>
      <c r="O226" s="226">
        <f t="shared" ca="1" si="55"/>
        <v>0</v>
      </c>
      <c r="P226" s="226">
        <f t="shared" ca="1" si="56"/>
        <v>0</v>
      </c>
    </row>
    <row r="227" spans="1:16" ht="10.15" hidden="1" customHeight="1" x14ac:dyDescent="0.35">
      <c r="A227" s="59">
        <v>50</v>
      </c>
      <c r="B227" s="276" t="str">
        <f t="shared" si="57"/>
        <v>Part6</v>
      </c>
      <c r="C227" s="608" t="str">
        <f t="shared" si="58"/>
        <v>autre_étab_2</v>
      </c>
      <c r="D227" s="608"/>
      <c r="E227">
        <f t="shared" ca="1" si="59"/>
        <v>0</v>
      </c>
      <c r="F227">
        <f t="shared" ca="1" si="59"/>
        <v>0</v>
      </c>
      <c r="G227" s="216">
        <f t="shared" ca="1" si="59"/>
        <v>0</v>
      </c>
      <c r="H227" t="str">
        <f t="shared" ca="1" si="59"/>
        <v>Prénom, nom, fonction de la personne habilitée puis Signature et cachet :</v>
      </c>
      <c r="I227">
        <f t="shared" ca="1" si="59"/>
        <v>0</v>
      </c>
      <c r="J227"/>
      <c r="K227" t="b">
        <f t="shared" si="52"/>
        <v>0</v>
      </c>
      <c r="L227" t="b">
        <f ca="1">AND(IF(COUNTIF($G$186:G227,G227)&gt;1,FALSE,TRUE),G227&lt;&gt;0,NOT(K227))</f>
        <v>0</v>
      </c>
      <c r="M227" s="165">
        <f t="shared" ca="1" si="53"/>
        <v>0</v>
      </c>
      <c r="N227" s="92" t="str">
        <f t="shared" ca="1" si="54"/>
        <v>x</v>
      </c>
      <c r="O227" s="226">
        <f t="shared" si="55"/>
        <v>0</v>
      </c>
      <c r="P227" s="226">
        <f t="shared" si="56"/>
        <v>0</v>
      </c>
    </row>
    <row r="228" spans="1:16" ht="10.15" hidden="1" customHeight="1" x14ac:dyDescent="0.35">
      <c r="A228" s="59">
        <v>51</v>
      </c>
      <c r="B228" s="276" t="str">
        <f t="shared" si="57"/>
        <v>Part6</v>
      </c>
      <c r="C228" s="608" t="str">
        <f t="shared" si="58"/>
        <v>autre_étab_3</v>
      </c>
      <c r="D228" s="608"/>
      <c r="E228">
        <f t="shared" ca="1" si="59"/>
        <v>0</v>
      </c>
      <c r="F228">
        <f t="shared" ca="1" si="59"/>
        <v>0</v>
      </c>
      <c r="G228" s="216">
        <f t="shared" ca="1" si="59"/>
        <v>0</v>
      </c>
      <c r="H228" t="str">
        <f t="shared" ca="1" si="59"/>
        <v>Prénom, nom, fonction de la personne habilitée puis Signature et cachet :</v>
      </c>
      <c r="I228">
        <f t="shared" ca="1" si="59"/>
        <v>0</v>
      </c>
      <c r="J228"/>
      <c r="K228" t="b">
        <f t="shared" si="52"/>
        <v>0</v>
      </c>
      <c r="L228" t="b">
        <f ca="1">AND(IF(COUNTIF($G$186:G228,G228)&gt;1,FALSE,TRUE),G228&lt;&gt;0,NOT(K228))</f>
        <v>0</v>
      </c>
      <c r="M228" s="165">
        <f t="shared" ca="1" si="53"/>
        <v>0</v>
      </c>
      <c r="N228" s="92" t="str">
        <f t="shared" ca="1" si="54"/>
        <v>x</v>
      </c>
      <c r="O228" s="226">
        <f t="shared" si="55"/>
        <v>0</v>
      </c>
      <c r="P228" s="226">
        <f t="shared" si="56"/>
        <v>0</v>
      </c>
    </row>
    <row r="229" spans="1:16" ht="10.15" hidden="1" customHeight="1" x14ac:dyDescent="0.35">
      <c r="A229" s="59">
        <v>52</v>
      </c>
      <c r="B229" s="276" t="str">
        <f t="shared" si="57"/>
        <v>Part6</v>
      </c>
      <c r="C229" s="608" t="str">
        <f t="shared" si="58"/>
        <v>autre_étab_4</v>
      </c>
      <c r="D229" s="608"/>
      <c r="E229">
        <f t="shared" ca="1" si="59"/>
        <v>0</v>
      </c>
      <c r="F229">
        <f t="shared" ca="1" si="59"/>
        <v>0</v>
      </c>
      <c r="G229" s="216">
        <f t="shared" ca="1" si="59"/>
        <v>0</v>
      </c>
      <c r="H229" t="str">
        <f t="shared" ca="1" si="59"/>
        <v>Prénom, nom, fonction de la personne habilitée puis Signature et cachet :</v>
      </c>
      <c r="I229">
        <f t="shared" ca="1" si="59"/>
        <v>0</v>
      </c>
      <c r="J229"/>
      <c r="K229" t="b">
        <f t="shared" si="52"/>
        <v>0</v>
      </c>
      <c r="L229" t="b">
        <f ca="1">AND(IF(COUNTIF($G$186:G229,G229)&gt;1,FALSE,TRUE),G229&lt;&gt;0,NOT(K229))</f>
        <v>0</v>
      </c>
      <c r="M229" s="165">
        <f t="shared" ca="1" si="53"/>
        <v>0</v>
      </c>
      <c r="N229" s="92" t="str">
        <f t="shared" ca="1" si="54"/>
        <v>x</v>
      </c>
      <c r="O229" s="226">
        <f t="shared" si="55"/>
        <v>0</v>
      </c>
      <c r="P229" s="226">
        <f t="shared" si="56"/>
        <v>0</v>
      </c>
    </row>
    <row r="230" spans="1:16" ht="10.15" hidden="1" customHeight="1" x14ac:dyDescent="0.35">
      <c r="A230" s="59">
        <v>53</v>
      </c>
      <c r="B230" s="276" t="str">
        <f t="shared" si="57"/>
        <v>Part6</v>
      </c>
      <c r="C230" s="608" t="str">
        <f t="shared" si="58"/>
        <v>autre_étab_5</v>
      </c>
      <c r="D230" s="608"/>
      <c r="E230">
        <f t="shared" ca="1" si="59"/>
        <v>0</v>
      </c>
      <c r="F230">
        <f t="shared" ca="1" si="59"/>
        <v>0</v>
      </c>
      <c r="G230" s="216">
        <f t="shared" ca="1" si="59"/>
        <v>0</v>
      </c>
      <c r="H230" t="str">
        <f t="shared" ca="1" si="59"/>
        <v>Prénom, nom, fonction de la personne habilitée puis Signature et cachet :</v>
      </c>
      <c r="I230">
        <f t="shared" ca="1" si="59"/>
        <v>0</v>
      </c>
      <c r="J230"/>
      <c r="K230" t="b">
        <f t="shared" si="52"/>
        <v>0</v>
      </c>
      <c r="L230" t="b">
        <f ca="1">AND(IF(COUNTIF($G$186:G230,G230)&gt;1,FALSE,TRUE),G230&lt;&gt;0,NOT(K230))</f>
        <v>0</v>
      </c>
      <c r="M230" s="165">
        <f t="shared" ca="1" si="53"/>
        <v>0</v>
      </c>
      <c r="N230" s="92" t="str">
        <f t="shared" ca="1" si="54"/>
        <v>x</v>
      </c>
      <c r="O230" s="226">
        <f t="shared" si="55"/>
        <v>0</v>
      </c>
      <c r="P230" s="226">
        <f t="shared" si="56"/>
        <v>0</v>
      </c>
    </row>
    <row r="231" spans="1:16" ht="10.15" hidden="1" customHeight="1" x14ac:dyDescent="0.35">
      <c r="A231" s="59">
        <v>54</v>
      </c>
      <c r="B231" s="276" t="str">
        <f t="shared" si="57"/>
        <v>Part6</v>
      </c>
      <c r="C231" s="608" t="str">
        <f t="shared" si="58"/>
        <v>autre_étab_6</v>
      </c>
      <c r="D231" s="608"/>
      <c r="E231">
        <f t="shared" ca="1" si="59"/>
        <v>0</v>
      </c>
      <c r="F231">
        <f t="shared" ca="1" si="59"/>
        <v>0</v>
      </c>
      <c r="G231" s="216">
        <f t="shared" ca="1" si="59"/>
        <v>0</v>
      </c>
      <c r="H231" t="str">
        <f t="shared" ca="1" si="59"/>
        <v>Prénom, nom, fonction de la personne habilitée puis Signature et cachet :</v>
      </c>
      <c r="I231">
        <f t="shared" ca="1" si="59"/>
        <v>0</v>
      </c>
      <c r="J231"/>
      <c r="K231" t="b">
        <f t="shared" si="52"/>
        <v>0</v>
      </c>
      <c r="L231" t="b">
        <f ca="1">AND(IF(COUNTIF($G$186:G231,G231)&gt;1,FALSE,TRUE),G231&lt;&gt;0,NOT(K231))</f>
        <v>0</v>
      </c>
      <c r="M231" s="165">
        <f t="shared" ca="1" si="53"/>
        <v>0</v>
      </c>
      <c r="N231" s="92" t="str">
        <f t="shared" ca="1" si="54"/>
        <v>x</v>
      </c>
      <c r="O231" s="226">
        <f t="shared" si="55"/>
        <v>0</v>
      </c>
      <c r="P231" s="226">
        <f t="shared" si="56"/>
        <v>0</v>
      </c>
    </row>
    <row r="232" spans="1:16" ht="10.15" hidden="1" customHeight="1" x14ac:dyDescent="0.35">
      <c r="A232" s="59">
        <v>55</v>
      </c>
      <c r="B232" s="276" t="str">
        <f t="shared" si="57"/>
        <v>Part6</v>
      </c>
      <c r="C232" s="608" t="str">
        <f t="shared" si="58"/>
        <v>autre_étab_7</v>
      </c>
      <c r="D232" s="608"/>
      <c r="E232">
        <f t="shared" ca="1" si="59"/>
        <v>0</v>
      </c>
      <c r="F232">
        <f t="shared" ca="1" si="59"/>
        <v>0</v>
      </c>
      <c r="G232" s="216">
        <f t="shared" ca="1" si="59"/>
        <v>0</v>
      </c>
      <c r="H232" t="str">
        <f t="shared" ca="1" si="59"/>
        <v>Prénom, nom, fonction de la personne habilitée puis Signature et cachet :</v>
      </c>
      <c r="I232">
        <f t="shared" ca="1" si="59"/>
        <v>0</v>
      </c>
      <c r="J232"/>
      <c r="K232" t="b">
        <f t="shared" si="52"/>
        <v>0</v>
      </c>
      <c r="L232" t="b">
        <f ca="1">AND(IF(COUNTIF($G$186:G232,G232)&gt;1,FALSE,TRUE),G232&lt;&gt;0,NOT(K232))</f>
        <v>0</v>
      </c>
      <c r="M232" s="165">
        <f t="shared" ca="1" si="53"/>
        <v>0</v>
      </c>
      <c r="N232" s="92" t="str">
        <f t="shared" ca="1" si="54"/>
        <v>x</v>
      </c>
      <c r="O232" s="226">
        <f t="shared" si="55"/>
        <v>0</v>
      </c>
      <c r="P232" s="226">
        <f t="shared" si="56"/>
        <v>0</v>
      </c>
    </row>
    <row r="233" spans="1:16" ht="10.15" hidden="1" customHeight="1" x14ac:dyDescent="0.35">
      <c r="A233" s="59">
        <v>56</v>
      </c>
      <c r="B233" s="276" t="str">
        <f t="shared" si="57"/>
        <v>Part6</v>
      </c>
      <c r="C233" s="608" t="str">
        <f t="shared" si="58"/>
        <v>autre_étab_8</v>
      </c>
      <c r="D233" s="608"/>
      <c r="E233">
        <f t="shared" ca="1" si="59"/>
        <v>0</v>
      </c>
      <c r="F233">
        <f t="shared" ca="1" si="59"/>
        <v>0</v>
      </c>
      <c r="G233" s="216">
        <f t="shared" ca="1" si="59"/>
        <v>0</v>
      </c>
      <c r="H233" t="str">
        <f t="shared" ca="1" si="59"/>
        <v>Prénom, nom, fonction de la personne habilitée puis Signature et cachet :</v>
      </c>
      <c r="I233">
        <f t="shared" ca="1" si="59"/>
        <v>0</v>
      </c>
      <c r="J233"/>
      <c r="K233" t="b">
        <f t="shared" si="52"/>
        <v>0</v>
      </c>
      <c r="L233" t="b">
        <f ca="1">AND(IF(COUNTIF($G$186:G233,G233)&gt;1,FALSE,TRUE),G233&lt;&gt;0,NOT(K233))</f>
        <v>0</v>
      </c>
      <c r="M233" s="165">
        <f t="shared" ca="1" si="53"/>
        <v>0</v>
      </c>
      <c r="N233" s="92" t="str">
        <f t="shared" ca="1" si="54"/>
        <v>x</v>
      </c>
      <c r="O233" s="226">
        <f t="shared" si="55"/>
        <v>0</v>
      </c>
      <c r="P233" s="226">
        <f t="shared" si="56"/>
        <v>0</v>
      </c>
    </row>
    <row r="234" spans="1:16" ht="10.15" hidden="1" customHeight="1" x14ac:dyDescent="0.35">
      <c r="A234" s="59">
        <v>57</v>
      </c>
      <c r="B234" s="276" t="str">
        <f t="shared" si="57"/>
        <v>Part7</v>
      </c>
      <c r="C234" s="608" t="str">
        <f t="shared" si="58"/>
        <v>autre_étab_1</v>
      </c>
      <c r="D234" s="608"/>
      <c r="E234" t="str">
        <f t="shared" ca="1" si="59"/>
        <v xml:space="preserve"> 
()</v>
      </c>
      <c r="F234" t="str">
        <f t="shared" ca="1" si="59"/>
        <v>Étab de la fiche</v>
      </c>
      <c r="G234" s="216" t="str">
        <f t="shared" ca="1" si="59"/>
        <v/>
      </c>
      <c r="H234">
        <f t="shared" ca="1" si="59"/>
        <v>0</v>
      </c>
      <c r="I234">
        <f t="shared" ca="1" si="59"/>
        <v>0</v>
      </c>
      <c r="J234"/>
      <c r="K234" t="b">
        <f t="shared" si="52"/>
        <v>1</v>
      </c>
      <c r="L234" t="b">
        <f ca="1">AND(IF(COUNTIF($G$186:G234,G234)&gt;1,FALSE,TRUE),G234&lt;&gt;0,NOT(K234))</f>
        <v>0</v>
      </c>
      <c r="M234" s="165">
        <f t="shared" ca="1" si="53"/>
        <v>0</v>
      </c>
      <c r="N234" s="92" t="str">
        <f t="shared" ca="1" si="54"/>
        <v>x</v>
      </c>
      <c r="O234" s="226">
        <f t="shared" ca="1" si="55"/>
        <v>0</v>
      </c>
      <c r="P234" s="226">
        <f t="shared" ca="1" si="56"/>
        <v>0</v>
      </c>
    </row>
    <row r="235" spans="1:16" ht="10.15" hidden="1" customHeight="1" x14ac:dyDescent="0.35">
      <c r="A235" s="59">
        <v>58</v>
      </c>
      <c r="B235" s="276" t="str">
        <f t="shared" si="57"/>
        <v>Part7</v>
      </c>
      <c r="C235" s="608" t="str">
        <f t="shared" si="58"/>
        <v>autre_étab_2</v>
      </c>
      <c r="D235" s="608"/>
      <c r="E235">
        <f t="shared" ca="1" si="59"/>
        <v>0</v>
      </c>
      <c r="F235">
        <f t="shared" ca="1" si="59"/>
        <v>0</v>
      </c>
      <c r="G235" s="216">
        <f t="shared" ca="1" si="59"/>
        <v>0</v>
      </c>
      <c r="H235" t="str">
        <f t="shared" ca="1" si="59"/>
        <v>Prénom, nom, fonction de la personne habilitée puis Signature et cachet :</v>
      </c>
      <c r="I235">
        <f t="shared" ca="1" si="59"/>
        <v>0</v>
      </c>
      <c r="J235"/>
      <c r="K235" t="b">
        <f t="shared" si="52"/>
        <v>0</v>
      </c>
      <c r="L235" t="b">
        <f ca="1">AND(IF(COUNTIF($G$186:G235,G235)&gt;1,FALSE,TRUE),G235&lt;&gt;0,NOT(K235))</f>
        <v>0</v>
      </c>
      <c r="M235" s="165">
        <f t="shared" ca="1" si="53"/>
        <v>0</v>
      </c>
      <c r="N235" s="92" t="str">
        <f t="shared" ca="1" si="54"/>
        <v>x</v>
      </c>
      <c r="O235" s="226">
        <f t="shared" si="55"/>
        <v>0</v>
      </c>
      <c r="P235" s="226">
        <f t="shared" si="56"/>
        <v>0</v>
      </c>
    </row>
    <row r="236" spans="1:16" ht="10.15" hidden="1" customHeight="1" x14ac:dyDescent="0.35">
      <c r="A236" s="59">
        <v>59</v>
      </c>
      <c r="B236" s="276" t="str">
        <f t="shared" si="57"/>
        <v>Part7</v>
      </c>
      <c r="C236" s="608" t="str">
        <f t="shared" si="58"/>
        <v>autre_étab_3</v>
      </c>
      <c r="D236" s="608"/>
      <c r="E236">
        <f t="shared" ref="E236:I245" ca="1" si="60">INDIRECT("'"&amp;$B236&amp;"'!"&amp;E$184&amp;ROW(INDIRECT("'"&amp;$B236&amp;"'!"&amp;$C236)))</f>
        <v>0</v>
      </c>
      <c r="F236">
        <f t="shared" ca="1" si="60"/>
        <v>0</v>
      </c>
      <c r="G236" s="216">
        <f t="shared" ca="1" si="60"/>
        <v>0</v>
      </c>
      <c r="H236" t="str">
        <f t="shared" ca="1" si="60"/>
        <v>Prénom, nom, fonction de la personne habilitée puis Signature et cachet :</v>
      </c>
      <c r="I236">
        <f t="shared" ca="1" si="60"/>
        <v>0</v>
      </c>
      <c r="J236"/>
      <c r="K236" t="b">
        <f t="shared" si="52"/>
        <v>0</v>
      </c>
      <c r="L236" t="b">
        <f ca="1">AND(IF(COUNTIF($G$186:G236,G236)&gt;1,FALSE,TRUE),G236&lt;&gt;0,NOT(K236))</f>
        <v>0</v>
      </c>
      <c r="M236" s="165">
        <f t="shared" ca="1" si="53"/>
        <v>0</v>
      </c>
      <c r="N236" s="92" t="str">
        <f t="shared" ca="1" si="54"/>
        <v>x</v>
      </c>
      <c r="O236" s="226">
        <f t="shared" si="55"/>
        <v>0</v>
      </c>
      <c r="P236" s="226">
        <f t="shared" si="56"/>
        <v>0</v>
      </c>
    </row>
    <row r="237" spans="1:16" ht="10.15" hidden="1" customHeight="1" x14ac:dyDescent="0.35">
      <c r="A237" s="59">
        <v>60</v>
      </c>
      <c r="B237" s="276" t="str">
        <f t="shared" si="57"/>
        <v>Part7</v>
      </c>
      <c r="C237" s="608" t="str">
        <f t="shared" si="58"/>
        <v>autre_étab_4</v>
      </c>
      <c r="D237" s="608"/>
      <c r="E237">
        <f t="shared" ca="1" si="60"/>
        <v>0</v>
      </c>
      <c r="F237">
        <f t="shared" ca="1" si="60"/>
        <v>0</v>
      </c>
      <c r="G237" s="216">
        <f t="shared" ca="1" si="60"/>
        <v>0</v>
      </c>
      <c r="H237" t="str">
        <f t="shared" ca="1" si="60"/>
        <v>Prénom, nom, fonction de la personne habilitée puis Signature et cachet :</v>
      </c>
      <c r="I237">
        <f t="shared" ca="1" si="60"/>
        <v>0</v>
      </c>
      <c r="J237"/>
      <c r="K237" t="b">
        <f t="shared" si="52"/>
        <v>0</v>
      </c>
      <c r="L237" t="b">
        <f ca="1">AND(IF(COUNTIF($G$186:G237,G237)&gt;1,FALSE,TRUE),G237&lt;&gt;0,NOT(K237))</f>
        <v>0</v>
      </c>
      <c r="M237" s="165">
        <f t="shared" ca="1" si="53"/>
        <v>0</v>
      </c>
      <c r="N237" s="92" t="str">
        <f t="shared" ca="1" si="54"/>
        <v>x</v>
      </c>
      <c r="O237" s="226">
        <f t="shared" si="55"/>
        <v>0</v>
      </c>
      <c r="P237" s="226">
        <f t="shared" si="56"/>
        <v>0</v>
      </c>
    </row>
    <row r="238" spans="1:16" ht="10.15" hidden="1" customHeight="1" x14ac:dyDescent="0.35">
      <c r="A238" s="59">
        <v>61</v>
      </c>
      <c r="B238" s="276" t="str">
        <f t="shared" si="57"/>
        <v>Part7</v>
      </c>
      <c r="C238" s="608" t="str">
        <f t="shared" si="58"/>
        <v>autre_étab_5</v>
      </c>
      <c r="D238" s="608"/>
      <c r="E238">
        <f t="shared" ca="1" si="60"/>
        <v>0</v>
      </c>
      <c r="F238">
        <f t="shared" ca="1" si="60"/>
        <v>0</v>
      </c>
      <c r="G238" s="216">
        <f t="shared" ca="1" si="60"/>
        <v>0</v>
      </c>
      <c r="H238" t="str">
        <f t="shared" ca="1" si="60"/>
        <v>Prénom, nom, fonction de la personne habilitée puis Signature et cachet :</v>
      </c>
      <c r="I238">
        <f t="shared" ca="1" si="60"/>
        <v>0</v>
      </c>
      <c r="J238"/>
      <c r="K238" t="b">
        <f t="shared" si="52"/>
        <v>0</v>
      </c>
      <c r="L238" t="b">
        <f ca="1">AND(IF(COUNTIF($G$186:G238,G238)&gt;1,FALSE,TRUE),G238&lt;&gt;0,NOT(K238))</f>
        <v>0</v>
      </c>
      <c r="M238" s="165">
        <f t="shared" ca="1" si="53"/>
        <v>0</v>
      </c>
      <c r="N238" s="92" t="str">
        <f t="shared" ca="1" si="54"/>
        <v>x</v>
      </c>
      <c r="O238" s="226">
        <f t="shared" si="55"/>
        <v>0</v>
      </c>
      <c r="P238" s="226">
        <f t="shared" si="56"/>
        <v>0</v>
      </c>
    </row>
    <row r="239" spans="1:16" ht="10.15" hidden="1" customHeight="1" x14ac:dyDescent="0.35">
      <c r="A239" s="59">
        <v>62</v>
      </c>
      <c r="B239" s="276" t="str">
        <f t="shared" si="57"/>
        <v>Part7</v>
      </c>
      <c r="C239" s="608" t="str">
        <f t="shared" si="58"/>
        <v>autre_étab_6</v>
      </c>
      <c r="D239" s="608"/>
      <c r="E239">
        <f t="shared" ca="1" si="60"/>
        <v>0</v>
      </c>
      <c r="F239">
        <f t="shared" ca="1" si="60"/>
        <v>0</v>
      </c>
      <c r="G239" s="216">
        <f t="shared" ca="1" si="60"/>
        <v>0</v>
      </c>
      <c r="H239" t="str">
        <f t="shared" ca="1" si="60"/>
        <v>Prénom, nom, fonction de la personne habilitée puis Signature et cachet :</v>
      </c>
      <c r="I239">
        <f t="shared" ca="1" si="60"/>
        <v>0</v>
      </c>
      <c r="J239"/>
      <c r="K239" t="b">
        <f t="shared" si="52"/>
        <v>0</v>
      </c>
      <c r="L239" t="b">
        <f ca="1">AND(IF(COUNTIF($G$186:G239,G239)&gt;1,FALSE,TRUE),G239&lt;&gt;0,NOT(K239))</f>
        <v>0</v>
      </c>
      <c r="M239" s="165">
        <f t="shared" ca="1" si="53"/>
        <v>0</v>
      </c>
      <c r="N239" s="92" t="str">
        <f t="shared" ca="1" si="54"/>
        <v>x</v>
      </c>
      <c r="O239" s="226">
        <f t="shared" si="55"/>
        <v>0</v>
      </c>
      <c r="P239" s="226">
        <f t="shared" si="56"/>
        <v>0</v>
      </c>
    </row>
    <row r="240" spans="1:16" ht="10.15" hidden="1" customHeight="1" x14ac:dyDescent="0.35">
      <c r="A240" s="59">
        <v>63</v>
      </c>
      <c r="B240" s="276" t="str">
        <f t="shared" si="57"/>
        <v>Part7</v>
      </c>
      <c r="C240" s="608" t="str">
        <f t="shared" si="58"/>
        <v>autre_étab_7</v>
      </c>
      <c r="D240" s="608"/>
      <c r="E240">
        <f t="shared" ca="1" si="60"/>
        <v>0</v>
      </c>
      <c r="F240">
        <f t="shared" ca="1" si="60"/>
        <v>0</v>
      </c>
      <c r="G240" s="216">
        <f t="shared" ca="1" si="60"/>
        <v>0</v>
      </c>
      <c r="H240" t="str">
        <f t="shared" ca="1" si="60"/>
        <v>Prénom, nom, fonction de la personne habilitée puis Signature et cachet :</v>
      </c>
      <c r="I240">
        <f t="shared" ca="1" si="60"/>
        <v>0</v>
      </c>
      <c r="J240"/>
      <c r="K240" t="b">
        <f t="shared" si="52"/>
        <v>0</v>
      </c>
      <c r="L240" t="b">
        <f ca="1">AND(IF(COUNTIF($G$186:G240,G240)&gt;1,FALSE,TRUE),G240&lt;&gt;0,NOT(K240))</f>
        <v>0</v>
      </c>
      <c r="M240" s="165">
        <f t="shared" ca="1" si="53"/>
        <v>0</v>
      </c>
      <c r="N240" s="92" t="str">
        <f t="shared" ca="1" si="54"/>
        <v>x</v>
      </c>
      <c r="O240" s="226">
        <f t="shared" si="55"/>
        <v>0</v>
      </c>
      <c r="P240" s="226">
        <f t="shared" si="56"/>
        <v>0</v>
      </c>
    </row>
    <row r="241" spans="1:16" ht="10.15" hidden="1" customHeight="1" x14ac:dyDescent="0.35">
      <c r="A241" s="59">
        <v>64</v>
      </c>
      <c r="B241" s="276" t="str">
        <f t="shared" si="57"/>
        <v>Part7</v>
      </c>
      <c r="C241" s="608" t="str">
        <f t="shared" si="58"/>
        <v>autre_étab_8</v>
      </c>
      <c r="D241" s="608"/>
      <c r="E241">
        <f t="shared" ca="1" si="60"/>
        <v>0</v>
      </c>
      <c r="F241">
        <f t="shared" ca="1" si="60"/>
        <v>0</v>
      </c>
      <c r="G241" s="216">
        <f t="shared" ca="1" si="60"/>
        <v>0</v>
      </c>
      <c r="H241" t="str">
        <f t="shared" ca="1" si="60"/>
        <v>Prénom, nom, fonction de la personne habilitée puis Signature et cachet :</v>
      </c>
      <c r="I241">
        <f t="shared" ca="1" si="60"/>
        <v>0</v>
      </c>
      <c r="J241"/>
      <c r="K241" t="b">
        <f t="shared" si="52"/>
        <v>0</v>
      </c>
      <c r="L241" t="b">
        <f ca="1">AND(IF(COUNTIF($G$186:G241,G241)&gt;1,FALSE,TRUE),G241&lt;&gt;0,NOT(K241))</f>
        <v>0</v>
      </c>
      <c r="M241" s="165">
        <f t="shared" ca="1" si="53"/>
        <v>0</v>
      </c>
      <c r="N241" s="92" t="str">
        <f t="shared" ca="1" si="54"/>
        <v>x</v>
      </c>
      <c r="O241" s="226">
        <f t="shared" si="55"/>
        <v>0</v>
      </c>
      <c r="P241" s="226">
        <f t="shared" si="56"/>
        <v>0</v>
      </c>
    </row>
    <row r="242" spans="1:16" ht="10.15" hidden="1" customHeight="1" x14ac:dyDescent="0.35">
      <c r="A242" s="59">
        <v>65</v>
      </c>
      <c r="B242" s="276" t="str">
        <f t="shared" si="57"/>
        <v>Part8</v>
      </c>
      <c r="C242" s="608" t="str">
        <f t="shared" si="58"/>
        <v>autre_étab_1</v>
      </c>
      <c r="D242" s="608"/>
      <c r="E242" t="str">
        <f t="shared" ca="1" si="60"/>
        <v xml:space="preserve"> 
()</v>
      </c>
      <c r="F242" t="str">
        <f t="shared" ca="1" si="60"/>
        <v>Étab de la fiche</v>
      </c>
      <c r="G242" s="216" t="str">
        <f t="shared" ca="1" si="60"/>
        <v/>
      </c>
      <c r="H242">
        <f t="shared" ca="1" si="60"/>
        <v>0</v>
      </c>
      <c r="I242">
        <f t="shared" ca="1" si="60"/>
        <v>0</v>
      </c>
      <c r="J242"/>
      <c r="K242" t="b">
        <f t="shared" si="52"/>
        <v>1</v>
      </c>
      <c r="L242" t="b">
        <f ca="1">AND(IF(COUNTIF($G$186:G242,G242)&gt;1,FALSE,TRUE),G242&lt;&gt;0,NOT(K242))</f>
        <v>0</v>
      </c>
      <c r="M242" s="165">
        <f t="shared" ca="1" si="53"/>
        <v>0</v>
      </c>
      <c r="N242" s="92" t="str">
        <f t="shared" ca="1" si="54"/>
        <v>x</v>
      </c>
      <c r="O242" s="226">
        <f t="shared" ca="1" si="55"/>
        <v>0</v>
      </c>
      <c r="P242" s="226">
        <f t="shared" ca="1" si="56"/>
        <v>0</v>
      </c>
    </row>
    <row r="243" spans="1:16" ht="10.15" hidden="1" customHeight="1" x14ac:dyDescent="0.35">
      <c r="A243" s="59">
        <v>66</v>
      </c>
      <c r="B243" s="276" t="str">
        <f t="shared" si="57"/>
        <v>Part8</v>
      </c>
      <c r="C243" s="608" t="str">
        <f t="shared" si="58"/>
        <v>autre_étab_2</v>
      </c>
      <c r="D243" s="608"/>
      <c r="E243">
        <f t="shared" ca="1" si="60"/>
        <v>0</v>
      </c>
      <c r="F243">
        <f t="shared" ca="1" si="60"/>
        <v>0</v>
      </c>
      <c r="G243" s="216">
        <f t="shared" ca="1" si="60"/>
        <v>0</v>
      </c>
      <c r="H243" t="str">
        <f t="shared" ca="1" si="60"/>
        <v>Prénom, nom, fonction de la personne habilitée puis Signature et cachet :</v>
      </c>
      <c r="I243">
        <f t="shared" ca="1" si="60"/>
        <v>0</v>
      </c>
      <c r="J243"/>
      <c r="K243" t="b">
        <f t="shared" si="52"/>
        <v>0</v>
      </c>
      <c r="L243" t="b">
        <f ca="1">AND(IF(COUNTIF($G$186:G243,G243)&gt;1,FALSE,TRUE),G243&lt;&gt;0,NOT(K243))</f>
        <v>0</v>
      </c>
      <c r="M243" s="165">
        <f t="shared" ca="1" si="53"/>
        <v>0</v>
      </c>
      <c r="N243" s="92" t="str">
        <f t="shared" ca="1" si="54"/>
        <v>x</v>
      </c>
      <c r="O243" s="226">
        <f t="shared" si="55"/>
        <v>0</v>
      </c>
      <c r="P243" s="226">
        <f t="shared" si="56"/>
        <v>0</v>
      </c>
    </row>
    <row r="244" spans="1:16" ht="10.15" hidden="1" customHeight="1" x14ac:dyDescent="0.35">
      <c r="A244" s="59">
        <v>67</v>
      </c>
      <c r="B244" s="276" t="str">
        <f t="shared" si="57"/>
        <v>Part8</v>
      </c>
      <c r="C244" s="608" t="str">
        <f t="shared" si="58"/>
        <v>autre_étab_3</v>
      </c>
      <c r="D244" s="608"/>
      <c r="E244">
        <f t="shared" ca="1" si="60"/>
        <v>0</v>
      </c>
      <c r="F244">
        <f t="shared" ca="1" si="60"/>
        <v>0</v>
      </c>
      <c r="G244" s="216">
        <f t="shared" ca="1" si="60"/>
        <v>0</v>
      </c>
      <c r="H244" t="str">
        <f t="shared" ca="1" si="60"/>
        <v>Prénom, nom, fonction de la personne habilitée puis Signature et cachet :</v>
      </c>
      <c r="I244">
        <f t="shared" ca="1" si="60"/>
        <v>0</v>
      </c>
      <c r="J244"/>
      <c r="K244" t="b">
        <f t="shared" si="52"/>
        <v>0</v>
      </c>
      <c r="L244" t="b">
        <f ca="1">AND(IF(COUNTIF($G$186:G244,G244)&gt;1,FALSE,TRUE),G244&lt;&gt;0,NOT(K244))</f>
        <v>0</v>
      </c>
      <c r="M244" s="165">
        <f t="shared" ca="1" si="53"/>
        <v>0</v>
      </c>
      <c r="N244" s="92" t="str">
        <f t="shared" ca="1" si="54"/>
        <v>x</v>
      </c>
      <c r="O244" s="226">
        <f t="shared" si="55"/>
        <v>0</v>
      </c>
      <c r="P244" s="226">
        <f t="shared" si="56"/>
        <v>0</v>
      </c>
    </row>
    <row r="245" spans="1:16" ht="10.15" hidden="1" customHeight="1" x14ac:dyDescent="0.35">
      <c r="A245" s="59">
        <v>68</v>
      </c>
      <c r="B245" s="276" t="str">
        <f t="shared" si="57"/>
        <v>Part8</v>
      </c>
      <c r="C245" s="608" t="str">
        <f t="shared" si="58"/>
        <v>autre_étab_4</v>
      </c>
      <c r="D245" s="608"/>
      <c r="E245">
        <f t="shared" ca="1" si="60"/>
        <v>0</v>
      </c>
      <c r="F245">
        <f t="shared" ca="1" si="60"/>
        <v>0</v>
      </c>
      <c r="G245" s="216">
        <f t="shared" ca="1" si="60"/>
        <v>0</v>
      </c>
      <c r="H245" t="str">
        <f t="shared" ca="1" si="60"/>
        <v>Prénom, nom, fonction de la personne habilitée puis Signature et cachet :</v>
      </c>
      <c r="I245">
        <f t="shared" ca="1" si="60"/>
        <v>0</v>
      </c>
      <c r="J245"/>
      <c r="K245" t="b">
        <f t="shared" si="52"/>
        <v>0</v>
      </c>
      <c r="L245" t="b">
        <f ca="1">AND(IF(COUNTIF($G$186:G245,G245)&gt;1,FALSE,TRUE),G245&lt;&gt;0,NOT(K245))</f>
        <v>0</v>
      </c>
      <c r="M245" s="165">
        <f t="shared" ca="1" si="53"/>
        <v>0</v>
      </c>
      <c r="N245" s="92" t="str">
        <f t="shared" ca="1" si="54"/>
        <v>x</v>
      </c>
      <c r="O245" s="226">
        <f t="shared" si="55"/>
        <v>0</v>
      </c>
      <c r="P245" s="226">
        <f t="shared" si="56"/>
        <v>0</v>
      </c>
    </row>
    <row r="246" spans="1:16" ht="10.15" hidden="1" customHeight="1" x14ac:dyDescent="0.35">
      <c r="A246" s="59">
        <v>69</v>
      </c>
      <c r="B246" s="276" t="str">
        <f t="shared" si="57"/>
        <v>Part8</v>
      </c>
      <c r="C246" s="608" t="str">
        <f t="shared" si="58"/>
        <v>autre_étab_5</v>
      </c>
      <c r="D246" s="608"/>
      <c r="E246">
        <f t="shared" ref="E246:I255" ca="1" si="61">INDIRECT("'"&amp;$B246&amp;"'!"&amp;E$184&amp;ROW(INDIRECT("'"&amp;$B246&amp;"'!"&amp;$C246)))</f>
        <v>0</v>
      </c>
      <c r="F246">
        <f t="shared" ca="1" si="61"/>
        <v>0</v>
      </c>
      <c r="G246" s="216">
        <f t="shared" ca="1" si="61"/>
        <v>0</v>
      </c>
      <c r="H246" t="str">
        <f t="shared" ca="1" si="61"/>
        <v>Prénom, nom, fonction de la personne habilitée puis Signature et cachet :</v>
      </c>
      <c r="I246">
        <f t="shared" ca="1" si="61"/>
        <v>0</v>
      </c>
      <c r="J246"/>
      <c r="K246" t="b">
        <f t="shared" si="52"/>
        <v>0</v>
      </c>
      <c r="L246" t="b">
        <f ca="1">AND(IF(COUNTIF($G$186:G246,G246)&gt;1,FALSE,TRUE),G246&lt;&gt;0,NOT(K246))</f>
        <v>0</v>
      </c>
      <c r="M246" s="165">
        <f t="shared" ca="1" si="53"/>
        <v>0</v>
      </c>
      <c r="N246" s="92" t="str">
        <f t="shared" ca="1" si="54"/>
        <v>x</v>
      </c>
      <c r="O246" s="226">
        <f t="shared" si="55"/>
        <v>0</v>
      </c>
      <c r="P246" s="226">
        <f t="shared" si="56"/>
        <v>0</v>
      </c>
    </row>
    <row r="247" spans="1:16" ht="10.15" hidden="1" customHeight="1" x14ac:dyDescent="0.35">
      <c r="A247" s="59">
        <v>70</v>
      </c>
      <c r="B247" s="276" t="str">
        <f t="shared" si="57"/>
        <v>Part8</v>
      </c>
      <c r="C247" s="608" t="str">
        <f t="shared" si="58"/>
        <v>autre_étab_6</v>
      </c>
      <c r="D247" s="608"/>
      <c r="E247">
        <f t="shared" ca="1" si="61"/>
        <v>0</v>
      </c>
      <c r="F247">
        <f t="shared" ca="1" si="61"/>
        <v>0</v>
      </c>
      <c r="G247" s="216">
        <f t="shared" ca="1" si="61"/>
        <v>0</v>
      </c>
      <c r="H247" t="str">
        <f t="shared" ca="1" si="61"/>
        <v>Prénom, nom, fonction de la personne habilitée puis Signature et cachet :</v>
      </c>
      <c r="I247">
        <f t="shared" ca="1" si="61"/>
        <v>0</v>
      </c>
      <c r="J247"/>
      <c r="K247" t="b">
        <f t="shared" si="52"/>
        <v>0</v>
      </c>
      <c r="L247" t="b">
        <f ca="1">AND(IF(COUNTIF($G$186:G247,G247)&gt;1,FALSE,TRUE),G247&lt;&gt;0,NOT(K247))</f>
        <v>0</v>
      </c>
      <c r="M247" s="165">
        <f t="shared" ca="1" si="53"/>
        <v>0</v>
      </c>
      <c r="N247" s="92" t="str">
        <f t="shared" ca="1" si="54"/>
        <v>x</v>
      </c>
      <c r="O247" s="226">
        <f t="shared" si="55"/>
        <v>0</v>
      </c>
      <c r="P247" s="226">
        <f t="shared" si="56"/>
        <v>0</v>
      </c>
    </row>
    <row r="248" spans="1:16" ht="10.15" hidden="1" customHeight="1" x14ac:dyDescent="0.35">
      <c r="A248" s="59">
        <v>71</v>
      </c>
      <c r="B248" s="276" t="str">
        <f t="shared" si="57"/>
        <v>Part8</v>
      </c>
      <c r="C248" s="608" t="str">
        <f t="shared" si="58"/>
        <v>autre_étab_7</v>
      </c>
      <c r="D248" s="608"/>
      <c r="E248">
        <f t="shared" ca="1" si="61"/>
        <v>0</v>
      </c>
      <c r="F248">
        <f t="shared" ca="1" si="61"/>
        <v>0</v>
      </c>
      <c r="G248" s="216">
        <f t="shared" ca="1" si="61"/>
        <v>0</v>
      </c>
      <c r="H248" t="str">
        <f t="shared" ca="1" si="61"/>
        <v>Prénom, nom, fonction de la personne habilitée puis Signature et cachet :</v>
      </c>
      <c r="I248">
        <f t="shared" ca="1" si="61"/>
        <v>0</v>
      </c>
      <c r="J248"/>
      <c r="K248" t="b">
        <f t="shared" si="52"/>
        <v>0</v>
      </c>
      <c r="L248" t="b">
        <f ca="1">AND(IF(COUNTIF($G$186:G248,G248)&gt;1,FALSE,TRUE),G248&lt;&gt;0,NOT(K248))</f>
        <v>0</v>
      </c>
      <c r="M248" s="165">
        <f t="shared" ca="1" si="53"/>
        <v>0</v>
      </c>
      <c r="N248" s="92" t="str">
        <f t="shared" ca="1" si="54"/>
        <v>x</v>
      </c>
      <c r="O248" s="226">
        <f t="shared" si="55"/>
        <v>0</v>
      </c>
      <c r="P248" s="226">
        <f t="shared" si="56"/>
        <v>0</v>
      </c>
    </row>
    <row r="249" spans="1:16" ht="10.15" hidden="1" customHeight="1" x14ac:dyDescent="0.35">
      <c r="A249" s="59">
        <v>72</v>
      </c>
      <c r="B249" s="276" t="str">
        <f t="shared" si="57"/>
        <v>Part8</v>
      </c>
      <c r="C249" s="608" t="str">
        <f t="shared" si="58"/>
        <v>autre_étab_8</v>
      </c>
      <c r="D249" s="608"/>
      <c r="E249">
        <f t="shared" ca="1" si="61"/>
        <v>0</v>
      </c>
      <c r="F249">
        <f t="shared" ca="1" si="61"/>
        <v>0</v>
      </c>
      <c r="G249" s="216">
        <f t="shared" ca="1" si="61"/>
        <v>0</v>
      </c>
      <c r="H249" t="str">
        <f t="shared" ca="1" si="61"/>
        <v>Prénom, nom, fonction de la personne habilitée puis Signature et cachet :</v>
      </c>
      <c r="I249">
        <f t="shared" ca="1" si="61"/>
        <v>0</v>
      </c>
      <c r="J249"/>
      <c r="K249" t="b">
        <f t="shared" si="52"/>
        <v>0</v>
      </c>
      <c r="L249" t="b">
        <f ca="1">AND(IF(COUNTIF($G$186:G249,G249)&gt;1,FALSE,TRUE),G249&lt;&gt;0,NOT(K249))</f>
        <v>0</v>
      </c>
      <c r="M249" s="165">
        <f t="shared" ca="1" si="53"/>
        <v>0</v>
      </c>
      <c r="N249" s="92" t="str">
        <f t="shared" ca="1" si="54"/>
        <v>x</v>
      </c>
      <c r="O249" s="226">
        <f t="shared" si="55"/>
        <v>0</v>
      </c>
      <c r="P249" s="226">
        <f t="shared" si="56"/>
        <v>0</v>
      </c>
    </row>
    <row r="250" spans="1:16" ht="10.15" hidden="1" customHeight="1" x14ac:dyDescent="0.35">
      <c r="A250" s="59">
        <v>73</v>
      </c>
      <c r="B250" s="276" t="str">
        <f t="shared" si="57"/>
        <v>Part9</v>
      </c>
      <c r="C250" s="608" t="str">
        <f t="shared" si="58"/>
        <v>autre_étab_1</v>
      </c>
      <c r="D250" s="608"/>
      <c r="E250" t="str">
        <f t="shared" ca="1" si="61"/>
        <v xml:space="preserve"> 
()</v>
      </c>
      <c r="F250" t="str">
        <f t="shared" ca="1" si="61"/>
        <v>Étab de la fiche</v>
      </c>
      <c r="G250" s="216" t="str">
        <f t="shared" ca="1" si="61"/>
        <v/>
      </c>
      <c r="H250">
        <f t="shared" ca="1" si="61"/>
        <v>0</v>
      </c>
      <c r="I250">
        <f t="shared" ca="1" si="61"/>
        <v>0</v>
      </c>
      <c r="J250"/>
      <c r="K250" t="b">
        <f t="shared" ref="K250:K281" si="62">IF(C250="autre_étab_1",TRUE,FALSE)</f>
        <v>1</v>
      </c>
      <c r="L250" t="b">
        <f ca="1">AND(IF(COUNTIF($G$186:G250,G250)&gt;1,FALSE,TRUE),G250&lt;&gt;0,NOT(K250))</f>
        <v>0</v>
      </c>
      <c r="M250" s="165">
        <f t="shared" ref="M250:M281" ca="1" si="63">M249+L250</f>
        <v>0</v>
      </c>
      <c r="N250" s="92" t="str">
        <f t="shared" ref="N250:N281" ca="1" si="64">IF(L250,M250,"x")</f>
        <v>x</v>
      </c>
      <c r="O250" s="226">
        <f t="shared" ref="O250:O281" ca="1" si="65">IF(K250,H250,0)</f>
        <v>0</v>
      </c>
      <c r="P250" s="226">
        <f t="shared" ref="P250:P281" ca="1" si="66">IF(K250,I250,0)</f>
        <v>0</v>
      </c>
    </row>
    <row r="251" spans="1:16" ht="10.15" hidden="1" customHeight="1" x14ac:dyDescent="0.35">
      <c r="A251" s="59">
        <v>74</v>
      </c>
      <c r="B251" s="276" t="str">
        <f t="shared" si="57"/>
        <v>Part9</v>
      </c>
      <c r="C251" s="608" t="str">
        <f t="shared" si="58"/>
        <v>autre_étab_2</v>
      </c>
      <c r="D251" s="608"/>
      <c r="E251">
        <f t="shared" ca="1" si="61"/>
        <v>0</v>
      </c>
      <c r="F251">
        <f t="shared" ca="1" si="61"/>
        <v>0</v>
      </c>
      <c r="G251" s="216">
        <f t="shared" ca="1" si="61"/>
        <v>0</v>
      </c>
      <c r="H251" t="str">
        <f t="shared" ca="1" si="61"/>
        <v>Prénom, nom, fonction de la personne habilitée puis Signature et cachet :</v>
      </c>
      <c r="I251">
        <f t="shared" ca="1" si="61"/>
        <v>0</v>
      </c>
      <c r="J251"/>
      <c r="K251" t="b">
        <f t="shared" si="62"/>
        <v>0</v>
      </c>
      <c r="L251" t="b">
        <f ca="1">AND(IF(COUNTIF($G$186:G251,G251)&gt;1,FALSE,TRUE),G251&lt;&gt;0,NOT(K251))</f>
        <v>0</v>
      </c>
      <c r="M251" s="165">
        <f t="shared" ca="1" si="63"/>
        <v>0</v>
      </c>
      <c r="N251" s="92" t="str">
        <f t="shared" ca="1" si="64"/>
        <v>x</v>
      </c>
      <c r="O251" s="226">
        <f t="shared" si="65"/>
        <v>0</v>
      </c>
      <c r="P251" s="226">
        <f t="shared" si="66"/>
        <v>0</v>
      </c>
    </row>
    <row r="252" spans="1:16" ht="10.15" hidden="1" customHeight="1" x14ac:dyDescent="0.35">
      <c r="A252" s="59">
        <v>75</v>
      </c>
      <c r="B252" s="276" t="str">
        <f t="shared" si="57"/>
        <v>Part9</v>
      </c>
      <c r="C252" s="608" t="str">
        <f t="shared" si="58"/>
        <v>autre_étab_3</v>
      </c>
      <c r="D252" s="608"/>
      <c r="E252">
        <f t="shared" ca="1" si="61"/>
        <v>0</v>
      </c>
      <c r="F252">
        <f t="shared" ca="1" si="61"/>
        <v>0</v>
      </c>
      <c r="G252" s="216">
        <f t="shared" ca="1" si="61"/>
        <v>0</v>
      </c>
      <c r="H252" t="str">
        <f t="shared" ca="1" si="61"/>
        <v>Prénom, nom, fonction de la personne habilitée puis Signature et cachet :</v>
      </c>
      <c r="I252">
        <f t="shared" ca="1" si="61"/>
        <v>0</v>
      </c>
      <c r="J252"/>
      <c r="K252" t="b">
        <f t="shared" si="62"/>
        <v>0</v>
      </c>
      <c r="L252" t="b">
        <f ca="1">AND(IF(COUNTIF($G$186:G252,G252)&gt;1,FALSE,TRUE),G252&lt;&gt;0,NOT(K252))</f>
        <v>0</v>
      </c>
      <c r="M252" s="165">
        <f t="shared" ca="1" si="63"/>
        <v>0</v>
      </c>
      <c r="N252" s="92" t="str">
        <f t="shared" ca="1" si="64"/>
        <v>x</v>
      </c>
      <c r="O252" s="226">
        <f t="shared" si="65"/>
        <v>0</v>
      </c>
      <c r="P252" s="226">
        <f t="shared" si="66"/>
        <v>0</v>
      </c>
    </row>
    <row r="253" spans="1:16" ht="10.15" hidden="1" customHeight="1" x14ac:dyDescent="0.35">
      <c r="A253" s="59">
        <v>76</v>
      </c>
      <c r="B253" s="276" t="str">
        <f t="shared" si="57"/>
        <v>Part9</v>
      </c>
      <c r="C253" s="608" t="str">
        <f t="shared" si="58"/>
        <v>autre_étab_4</v>
      </c>
      <c r="D253" s="608"/>
      <c r="E253">
        <f t="shared" ca="1" si="61"/>
        <v>0</v>
      </c>
      <c r="F253">
        <f t="shared" ca="1" si="61"/>
        <v>0</v>
      </c>
      <c r="G253" s="216">
        <f t="shared" ca="1" si="61"/>
        <v>0</v>
      </c>
      <c r="H253" t="str">
        <f t="shared" ca="1" si="61"/>
        <v>Prénom, nom, fonction de la personne habilitée puis Signature et cachet :</v>
      </c>
      <c r="I253">
        <f t="shared" ca="1" si="61"/>
        <v>0</v>
      </c>
      <c r="J253"/>
      <c r="K253" t="b">
        <f t="shared" si="62"/>
        <v>0</v>
      </c>
      <c r="L253" t="b">
        <f ca="1">AND(IF(COUNTIF($G$186:G253,G253)&gt;1,FALSE,TRUE),G253&lt;&gt;0,NOT(K253))</f>
        <v>0</v>
      </c>
      <c r="M253" s="165">
        <f t="shared" ca="1" si="63"/>
        <v>0</v>
      </c>
      <c r="N253" s="92" t="str">
        <f t="shared" ca="1" si="64"/>
        <v>x</v>
      </c>
      <c r="O253" s="226">
        <f t="shared" si="65"/>
        <v>0</v>
      </c>
      <c r="P253" s="226">
        <f t="shared" si="66"/>
        <v>0</v>
      </c>
    </row>
    <row r="254" spans="1:16" ht="10.15" hidden="1" customHeight="1" x14ac:dyDescent="0.35">
      <c r="A254" s="59">
        <v>77</v>
      </c>
      <c r="B254" s="276" t="str">
        <f t="shared" si="57"/>
        <v>Part9</v>
      </c>
      <c r="C254" s="608" t="str">
        <f t="shared" si="58"/>
        <v>autre_étab_5</v>
      </c>
      <c r="D254" s="608"/>
      <c r="E254">
        <f t="shared" ca="1" si="61"/>
        <v>0</v>
      </c>
      <c r="F254">
        <f t="shared" ca="1" si="61"/>
        <v>0</v>
      </c>
      <c r="G254" s="216">
        <f t="shared" ca="1" si="61"/>
        <v>0</v>
      </c>
      <c r="H254" t="str">
        <f t="shared" ca="1" si="61"/>
        <v>Prénom, nom, fonction de la personne habilitée puis Signature et cachet :</v>
      </c>
      <c r="I254">
        <f t="shared" ca="1" si="61"/>
        <v>0</v>
      </c>
      <c r="J254"/>
      <c r="K254" t="b">
        <f t="shared" si="62"/>
        <v>0</v>
      </c>
      <c r="L254" t="b">
        <f ca="1">AND(IF(COUNTIF($G$186:G254,G254)&gt;1,FALSE,TRUE),G254&lt;&gt;0,NOT(K254))</f>
        <v>0</v>
      </c>
      <c r="M254" s="165">
        <f t="shared" ca="1" si="63"/>
        <v>0</v>
      </c>
      <c r="N254" s="92" t="str">
        <f t="shared" ca="1" si="64"/>
        <v>x</v>
      </c>
      <c r="O254" s="226">
        <f t="shared" si="65"/>
        <v>0</v>
      </c>
      <c r="P254" s="226">
        <f t="shared" si="66"/>
        <v>0</v>
      </c>
    </row>
    <row r="255" spans="1:16" ht="10.15" hidden="1" customHeight="1" x14ac:dyDescent="0.35">
      <c r="A255" s="59">
        <v>78</v>
      </c>
      <c r="B255" s="276" t="str">
        <f t="shared" si="57"/>
        <v>Part9</v>
      </c>
      <c r="C255" s="608" t="str">
        <f t="shared" si="58"/>
        <v>autre_étab_6</v>
      </c>
      <c r="D255" s="608"/>
      <c r="E255">
        <f t="shared" ca="1" si="61"/>
        <v>0</v>
      </c>
      <c r="F255">
        <f t="shared" ca="1" si="61"/>
        <v>0</v>
      </c>
      <c r="G255" s="216">
        <f t="shared" ca="1" si="61"/>
        <v>0</v>
      </c>
      <c r="H255" t="str">
        <f t="shared" ca="1" si="61"/>
        <v>Prénom, nom, fonction de la personne habilitée puis Signature et cachet :</v>
      </c>
      <c r="I255">
        <f t="shared" ca="1" si="61"/>
        <v>0</v>
      </c>
      <c r="J255"/>
      <c r="K255" t="b">
        <f t="shared" si="62"/>
        <v>0</v>
      </c>
      <c r="L255" t="b">
        <f ca="1">AND(IF(COUNTIF($G$186:G255,G255)&gt;1,FALSE,TRUE),G255&lt;&gt;0,NOT(K255))</f>
        <v>0</v>
      </c>
      <c r="M255" s="165">
        <f t="shared" ca="1" si="63"/>
        <v>0</v>
      </c>
      <c r="N255" s="92" t="str">
        <f t="shared" ca="1" si="64"/>
        <v>x</v>
      </c>
      <c r="O255" s="226">
        <f t="shared" si="65"/>
        <v>0</v>
      </c>
      <c r="P255" s="226">
        <f t="shared" si="66"/>
        <v>0</v>
      </c>
    </row>
    <row r="256" spans="1:16" ht="10.15" hidden="1" customHeight="1" x14ac:dyDescent="0.35">
      <c r="A256" s="59">
        <v>79</v>
      </c>
      <c r="B256" s="276" t="str">
        <f t="shared" si="57"/>
        <v>Part9</v>
      </c>
      <c r="C256" s="608" t="str">
        <f t="shared" si="58"/>
        <v>autre_étab_7</v>
      </c>
      <c r="D256" s="608"/>
      <c r="E256">
        <f t="shared" ref="E256:I265" ca="1" si="67">INDIRECT("'"&amp;$B256&amp;"'!"&amp;E$184&amp;ROW(INDIRECT("'"&amp;$B256&amp;"'!"&amp;$C256)))</f>
        <v>0</v>
      </c>
      <c r="F256">
        <f t="shared" ca="1" si="67"/>
        <v>0</v>
      </c>
      <c r="G256" s="216">
        <f t="shared" ca="1" si="67"/>
        <v>0</v>
      </c>
      <c r="H256" t="str">
        <f t="shared" ca="1" si="67"/>
        <v>Prénom, nom, fonction de la personne habilitée puis Signature et cachet :</v>
      </c>
      <c r="I256">
        <f t="shared" ca="1" si="67"/>
        <v>0</v>
      </c>
      <c r="J256"/>
      <c r="K256" t="b">
        <f t="shared" si="62"/>
        <v>0</v>
      </c>
      <c r="L256" t="b">
        <f ca="1">AND(IF(COUNTIF($G$186:G256,G256)&gt;1,FALSE,TRUE),G256&lt;&gt;0,NOT(K256))</f>
        <v>0</v>
      </c>
      <c r="M256" s="165">
        <f t="shared" ca="1" si="63"/>
        <v>0</v>
      </c>
      <c r="N256" s="92" t="str">
        <f t="shared" ca="1" si="64"/>
        <v>x</v>
      </c>
      <c r="O256" s="226">
        <f t="shared" si="65"/>
        <v>0</v>
      </c>
      <c r="P256" s="226">
        <f t="shared" si="66"/>
        <v>0</v>
      </c>
    </row>
    <row r="257" spans="1:16" ht="10.15" hidden="1" customHeight="1" x14ac:dyDescent="0.35">
      <c r="A257" s="59">
        <v>80</v>
      </c>
      <c r="B257" s="276" t="str">
        <f t="shared" si="57"/>
        <v>Part9</v>
      </c>
      <c r="C257" s="608" t="str">
        <f t="shared" si="58"/>
        <v>autre_étab_8</v>
      </c>
      <c r="D257" s="608"/>
      <c r="E257">
        <f t="shared" ca="1" si="67"/>
        <v>0</v>
      </c>
      <c r="F257">
        <f t="shared" ca="1" si="67"/>
        <v>0</v>
      </c>
      <c r="G257" s="216">
        <f t="shared" ca="1" si="67"/>
        <v>0</v>
      </c>
      <c r="H257" t="str">
        <f t="shared" ca="1" si="67"/>
        <v>Prénom, nom, fonction de la personne habilitée puis Signature et cachet :</v>
      </c>
      <c r="I257">
        <f t="shared" ca="1" si="67"/>
        <v>0</v>
      </c>
      <c r="J257"/>
      <c r="K257" t="b">
        <f t="shared" si="62"/>
        <v>0</v>
      </c>
      <c r="L257" t="b">
        <f ca="1">AND(IF(COUNTIF($G$186:G257,G257)&gt;1,FALSE,TRUE),G257&lt;&gt;0,NOT(K257))</f>
        <v>0</v>
      </c>
      <c r="M257" s="165">
        <f t="shared" ca="1" si="63"/>
        <v>0</v>
      </c>
      <c r="N257" s="92" t="str">
        <f t="shared" ca="1" si="64"/>
        <v>x</v>
      </c>
      <c r="O257" s="226">
        <f t="shared" si="65"/>
        <v>0</v>
      </c>
      <c r="P257" s="226">
        <f t="shared" si="66"/>
        <v>0</v>
      </c>
    </row>
    <row r="258" spans="1:16" ht="10.15" hidden="1" customHeight="1" x14ac:dyDescent="0.35">
      <c r="A258" s="59">
        <v>81</v>
      </c>
      <c r="B258" s="276" t="str">
        <f t="shared" ref="B258" si="68">"Part"&amp;QUOTIENT(A258-1,8)</f>
        <v>Part10</v>
      </c>
      <c r="C258" s="608" t="str">
        <f t="shared" ref="C258:C289" si="69">"autre_étab_"&amp;A258-8*QUOTIENT(A258-1,8)</f>
        <v>autre_étab_1</v>
      </c>
      <c r="D258" s="608"/>
      <c r="E258" t="str">
        <f t="shared" ca="1" si="67"/>
        <v xml:space="preserve"> 
()</v>
      </c>
      <c r="F258" t="str">
        <f t="shared" ca="1" si="67"/>
        <v>Étab de la fiche</v>
      </c>
      <c r="G258" s="216" t="str">
        <f t="shared" ca="1" si="67"/>
        <v/>
      </c>
      <c r="H258">
        <f t="shared" ca="1" si="67"/>
        <v>0</v>
      </c>
      <c r="I258">
        <f t="shared" ca="1" si="67"/>
        <v>0</v>
      </c>
      <c r="J258"/>
      <c r="K258" t="b">
        <f t="shared" si="62"/>
        <v>1</v>
      </c>
      <c r="L258" t="b">
        <f ca="1">AND(IF(COUNTIF($G$186:G258,G258)&gt;1,FALSE,TRUE),G258&lt;&gt;0,NOT(K258))</f>
        <v>0</v>
      </c>
      <c r="M258" s="165">
        <f t="shared" ca="1" si="63"/>
        <v>0</v>
      </c>
      <c r="N258" s="92" t="str">
        <f t="shared" ca="1" si="64"/>
        <v>x</v>
      </c>
      <c r="O258" s="226">
        <f t="shared" ca="1" si="65"/>
        <v>0</v>
      </c>
      <c r="P258" s="226">
        <f t="shared" ca="1" si="66"/>
        <v>0</v>
      </c>
    </row>
    <row r="259" spans="1:16" ht="10.15" hidden="1" customHeight="1" x14ac:dyDescent="0.35">
      <c r="A259" s="59">
        <v>82</v>
      </c>
      <c r="B259" s="276" t="str">
        <f t="shared" ref="B259:B322" si="70">"Part"&amp;QUOTIENT(A259-1,8)</f>
        <v>Part10</v>
      </c>
      <c r="C259" s="608" t="str">
        <f t="shared" si="69"/>
        <v>autre_étab_2</v>
      </c>
      <c r="D259" s="608"/>
      <c r="E259">
        <f t="shared" ca="1" si="67"/>
        <v>0</v>
      </c>
      <c r="F259">
        <f t="shared" ca="1" si="67"/>
        <v>0</v>
      </c>
      <c r="G259" s="216">
        <f t="shared" ca="1" si="67"/>
        <v>0</v>
      </c>
      <c r="H259" t="str">
        <f t="shared" ca="1" si="67"/>
        <v>Prénom, nom, fonction de la personne habilitée puis Signature et cachet :</v>
      </c>
      <c r="I259">
        <f t="shared" ca="1" si="67"/>
        <v>0</v>
      </c>
      <c r="J259"/>
      <c r="K259" t="b">
        <f t="shared" si="62"/>
        <v>0</v>
      </c>
      <c r="L259" t="b">
        <f ca="1">AND(IF(COUNTIF($G$186:G259,G259)&gt;1,FALSE,TRUE),G259&lt;&gt;0,NOT(K259))</f>
        <v>0</v>
      </c>
      <c r="M259" s="165">
        <f t="shared" ca="1" si="63"/>
        <v>0</v>
      </c>
      <c r="N259" s="92" t="str">
        <f t="shared" ca="1" si="64"/>
        <v>x</v>
      </c>
      <c r="O259" s="226">
        <f t="shared" si="65"/>
        <v>0</v>
      </c>
      <c r="P259" s="226">
        <f t="shared" si="66"/>
        <v>0</v>
      </c>
    </row>
    <row r="260" spans="1:16" ht="10.15" hidden="1" customHeight="1" x14ac:dyDescent="0.35">
      <c r="A260" s="59">
        <v>83</v>
      </c>
      <c r="B260" s="276" t="str">
        <f t="shared" si="70"/>
        <v>Part10</v>
      </c>
      <c r="C260" s="608" t="str">
        <f t="shared" si="69"/>
        <v>autre_étab_3</v>
      </c>
      <c r="D260" s="608"/>
      <c r="E260">
        <f t="shared" ca="1" si="67"/>
        <v>0</v>
      </c>
      <c r="F260">
        <f t="shared" ca="1" si="67"/>
        <v>0</v>
      </c>
      <c r="G260" s="216">
        <f t="shared" ca="1" si="67"/>
        <v>0</v>
      </c>
      <c r="H260" t="str">
        <f t="shared" ca="1" si="67"/>
        <v>Prénom, nom, fonction de la personne habilitée puis Signature et cachet :</v>
      </c>
      <c r="I260">
        <f t="shared" ca="1" si="67"/>
        <v>0</v>
      </c>
      <c r="J260"/>
      <c r="K260" t="b">
        <f t="shared" si="62"/>
        <v>0</v>
      </c>
      <c r="L260" t="b">
        <f ca="1">AND(IF(COUNTIF($G$186:G260,G260)&gt;1,FALSE,TRUE),G260&lt;&gt;0,NOT(K260))</f>
        <v>0</v>
      </c>
      <c r="M260" s="165">
        <f t="shared" ca="1" si="63"/>
        <v>0</v>
      </c>
      <c r="N260" s="92" t="str">
        <f t="shared" ca="1" si="64"/>
        <v>x</v>
      </c>
      <c r="O260" s="226">
        <f t="shared" si="65"/>
        <v>0</v>
      </c>
      <c r="P260" s="226">
        <f t="shared" si="66"/>
        <v>0</v>
      </c>
    </row>
    <row r="261" spans="1:16" ht="10.15" hidden="1" customHeight="1" x14ac:dyDescent="0.35">
      <c r="A261" s="59">
        <v>84</v>
      </c>
      <c r="B261" s="276" t="str">
        <f t="shared" si="70"/>
        <v>Part10</v>
      </c>
      <c r="C261" s="608" t="str">
        <f t="shared" si="69"/>
        <v>autre_étab_4</v>
      </c>
      <c r="D261" s="608"/>
      <c r="E261">
        <f t="shared" ca="1" si="67"/>
        <v>0</v>
      </c>
      <c r="F261">
        <f t="shared" ca="1" si="67"/>
        <v>0</v>
      </c>
      <c r="G261" s="216">
        <f t="shared" ca="1" si="67"/>
        <v>0</v>
      </c>
      <c r="H261" t="str">
        <f t="shared" ca="1" si="67"/>
        <v>Prénom, nom, fonction de la personne habilitée puis Signature et cachet :</v>
      </c>
      <c r="I261">
        <f t="shared" ca="1" si="67"/>
        <v>0</v>
      </c>
      <c r="J261"/>
      <c r="K261" t="b">
        <f t="shared" si="62"/>
        <v>0</v>
      </c>
      <c r="L261" t="b">
        <f ca="1">AND(IF(COUNTIF($G$186:G261,G261)&gt;1,FALSE,TRUE),G261&lt;&gt;0,NOT(K261))</f>
        <v>0</v>
      </c>
      <c r="M261" s="165">
        <f t="shared" ca="1" si="63"/>
        <v>0</v>
      </c>
      <c r="N261" s="92" t="str">
        <f t="shared" ca="1" si="64"/>
        <v>x</v>
      </c>
      <c r="O261" s="226">
        <f t="shared" si="65"/>
        <v>0</v>
      </c>
      <c r="P261" s="226">
        <f t="shared" si="66"/>
        <v>0</v>
      </c>
    </row>
    <row r="262" spans="1:16" ht="10.15" hidden="1" customHeight="1" x14ac:dyDescent="0.35">
      <c r="A262" s="59">
        <v>85</v>
      </c>
      <c r="B262" s="276" t="str">
        <f t="shared" si="70"/>
        <v>Part10</v>
      </c>
      <c r="C262" s="608" t="str">
        <f t="shared" si="69"/>
        <v>autre_étab_5</v>
      </c>
      <c r="D262" s="608"/>
      <c r="E262">
        <f t="shared" ca="1" si="67"/>
        <v>0</v>
      </c>
      <c r="F262">
        <f t="shared" ca="1" si="67"/>
        <v>0</v>
      </c>
      <c r="G262" s="216">
        <f t="shared" ca="1" si="67"/>
        <v>0</v>
      </c>
      <c r="H262" t="str">
        <f t="shared" ca="1" si="67"/>
        <v>Prénom, nom, fonction de la personne habilitée puis Signature et cachet :</v>
      </c>
      <c r="I262">
        <f t="shared" ca="1" si="67"/>
        <v>0</v>
      </c>
      <c r="J262"/>
      <c r="K262" t="b">
        <f t="shared" si="62"/>
        <v>0</v>
      </c>
      <c r="L262" t="b">
        <f ca="1">AND(IF(COUNTIF($G$186:G262,G262)&gt;1,FALSE,TRUE),G262&lt;&gt;0,NOT(K262))</f>
        <v>0</v>
      </c>
      <c r="M262" s="165">
        <f t="shared" ca="1" si="63"/>
        <v>0</v>
      </c>
      <c r="N262" s="92" t="str">
        <f t="shared" ca="1" si="64"/>
        <v>x</v>
      </c>
      <c r="O262" s="226">
        <f t="shared" si="65"/>
        <v>0</v>
      </c>
      <c r="P262" s="226">
        <f t="shared" si="66"/>
        <v>0</v>
      </c>
    </row>
    <row r="263" spans="1:16" ht="10.15" hidden="1" customHeight="1" x14ac:dyDescent="0.35">
      <c r="A263" s="59">
        <v>86</v>
      </c>
      <c r="B263" s="276" t="str">
        <f t="shared" si="70"/>
        <v>Part10</v>
      </c>
      <c r="C263" s="608" t="str">
        <f t="shared" si="69"/>
        <v>autre_étab_6</v>
      </c>
      <c r="D263" s="608"/>
      <c r="E263">
        <f t="shared" ca="1" si="67"/>
        <v>0</v>
      </c>
      <c r="F263">
        <f t="shared" ca="1" si="67"/>
        <v>0</v>
      </c>
      <c r="G263" s="216">
        <f t="shared" ca="1" si="67"/>
        <v>0</v>
      </c>
      <c r="H263" t="str">
        <f t="shared" ca="1" si="67"/>
        <v>Prénom, nom, fonction de la personne habilitée puis Signature et cachet :</v>
      </c>
      <c r="I263">
        <f t="shared" ca="1" si="67"/>
        <v>0</v>
      </c>
      <c r="J263"/>
      <c r="K263" t="b">
        <f t="shared" si="62"/>
        <v>0</v>
      </c>
      <c r="L263" t="b">
        <f ca="1">AND(IF(COUNTIF($G$186:G263,G263)&gt;1,FALSE,TRUE),G263&lt;&gt;0,NOT(K263))</f>
        <v>0</v>
      </c>
      <c r="M263" s="165">
        <f t="shared" ca="1" si="63"/>
        <v>0</v>
      </c>
      <c r="N263" s="92" t="str">
        <f t="shared" ca="1" si="64"/>
        <v>x</v>
      </c>
      <c r="O263" s="226">
        <f t="shared" si="65"/>
        <v>0</v>
      </c>
      <c r="P263" s="226">
        <f t="shared" si="66"/>
        <v>0</v>
      </c>
    </row>
    <row r="264" spans="1:16" ht="10.15" hidden="1" customHeight="1" x14ac:dyDescent="0.35">
      <c r="A264" s="59">
        <v>87</v>
      </c>
      <c r="B264" s="276" t="str">
        <f t="shared" si="70"/>
        <v>Part10</v>
      </c>
      <c r="C264" s="608" t="str">
        <f t="shared" si="69"/>
        <v>autre_étab_7</v>
      </c>
      <c r="D264" s="608"/>
      <c r="E264">
        <f t="shared" ca="1" si="67"/>
        <v>0</v>
      </c>
      <c r="F264">
        <f t="shared" ca="1" si="67"/>
        <v>0</v>
      </c>
      <c r="G264" s="216">
        <f t="shared" ca="1" si="67"/>
        <v>0</v>
      </c>
      <c r="H264" t="str">
        <f t="shared" ca="1" si="67"/>
        <v>Prénom, nom, fonction de la personne habilitée puis Signature et cachet :</v>
      </c>
      <c r="I264">
        <f t="shared" ca="1" si="67"/>
        <v>0</v>
      </c>
      <c r="J264"/>
      <c r="K264" t="b">
        <f t="shared" si="62"/>
        <v>0</v>
      </c>
      <c r="L264" t="b">
        <f ca="1">AND(IF(COUNTIF($G$186:G264,G264)&gt;1,FALSE,TRUE),G264&lt;&gt;0,NOT(K264))</f>
        <v>0</v>
      </c>
      <c r="M264" s="165">
        <f t="shared" ca="1" si="63"/>
        <v>0</v>
      </c>
      <c r="N264" s="92" t="str">
        <f t="shared" ca="1" si="64"/>
        <v>x</v>
      </c>
      <c r="O264" s="226">
        <f t="shared" si="65"/>
        <v>0</v>
      </c>
      <c r="P264" s="226">
        <f t="shared" si="66"/>
        <v>0</v>
      </c>
    </row>
    <row r="265" spans="1:16" ht="10.15" hidden="1" customHeight="1" x14ac:dyDescent="0.35">
      <c r="A265" s="59">
        <v>88</v>
      </c>
      <c r="B265" s="276" t="str">
        <f t="shared" si="70"/>
        <v>Part10</v>
      </c>
      <c r="C265" s="608" t="str">
        <f t="shared" si="69"/>
        <v>autre_étab_8</v>
      </c>
      <c r="D265" s="608"/>
      <c r="E265">
        <f t="shared" ca="1" si="67"/>
        <v>0</v>
      </c>
      <c r="F265">
        <f t="shared" ca="1" si="67"/>
        <v>0</v>
      </c>
      <c r="G265" s="216">
        <f t="shared" ca="1" si="67"/>
        <v>0</v>
      </c>
      <c r="H265" t="str">
        <f t="shared" ca="1" si="67"/>
        <v>Prénom, nom, fonction de la personne habilitée puis Signature et cachet :</v>
      </c>
      <c r="I265">
        <f t="shared" ca="1" si="67"/>
        <v>0</v>
      </c>
      <c r="J265"/>
      <c r="K265" t="b">
        <f t="shared" si="62"/>
        <v>0</v>
      </c>
      <c r="L265" t="b">
        <f ca="1">AND(IF(COUNTIF($G$186:G265,G265)&gt;1,FALSE,TRUE),G265&lt;&gt;0,NOT(K265))</f>
        <v>0</v>
      </c>
      <c r="M265" s="165">
        <f t="shared" ca="1" si="63"/>
        <v>0</v>
      </c>
      <c r="N265" s="92" t="str">
        <f t="shared" ca="1" si="64"/>
        <v>x</v>
      </c>
      <c r="O265" s="226">
        <f t="shared" si="65"/>
        <v>0</v>
      </c>
      <c r="P265" s="226">
        <f t="shared" si="66"/>
        <v>0</v>
      </c>
    </row>
    <row r="266" spans="1:16" ht="10.15" hidden="1" customHeight="1" x14ac:dyDescent="0.35">
      <c r="A266" s="59">
        <v>89</v>
      </c>
      <c r="B266" s="276" t="str">
        <f t="shared" si="70"/>
        <v>Part11</v>
      </c>
      <c r="C266" s="608" t="str">
        <f t="shared" si="69"/>
        <v>autre_étab_1</v>
      </c>
      <c r="D266" s="608"/>
      <c r="E266" t="str">
        <f t="shared" ref="E266:I275" ca="1" si="71">INDIRECT("'"&amp;$B266&amp;"'!"&amp;E$184&amp;ROW(INDIRECT("'"&amp;$B266&amp;"'!"&amp;$C266)))</f>
        <v xml:space="preserve"> 
()</v>
      </c>
      <c r="F266" t="str">
        <f t="shared" ca="1" si="71"/>
        <v>Étab de la fiche</v>
      </c>
      <c r="G266" s="216" t="str">
        <f t="shared" ca="1" si="71"/>
        <v/>
      </c>
      <c r="H266">
        <f t="shared" ca="1" si="71"/>
        <v>0</v>
      </c>
      <c r="I266">
        <f t="shared" ca="1" si="71"/>
        <v>0</v>
      </c>
      <c r="J266"/>
      <c r="K266" t="b">
        <f t="shared" si="62"/>
        <v>1</v>
      </c>
      <c r="L266" t="b">
        <f ca="1">AND(IF(COUNTIF($G$186:G266,G266)&gt;1,FALSE,TRUE),G266&lt;&gt;0,NOT(K266))</f>
        <v>0</v>
      </c>
      <c r="M266" s="165">
        <f t="shared" ca="1" si="63"/>
        <v>0</v>
      </c>
      <c r="N266" s="92" t="str">
        <f t="shared" ca="1" si="64"/>
        <v>x</v>
      </c>
      <c r="O266" s="226">
        <f t="shared" ca="1" si="65"/>
        <v>0</v>
      </c>
      <c r="P266" s="226">
        <f t="shared" ca="1" si="66"/>
        <v>0</v>
      </c>
    </row>
    <row r="267" spans="1:16" ht="10.15" hidden="1" customHeight="1" x14ac:dyDescent="0.35">
      <c r="A267" s="59">
        <v>90</v>
      </c>
      <c r="B267" s="276" t="str">
        <f t="shared" si="70"/>
        <v>Part11</v>
      </c>
      <c r="C267" s="608" t="str">
        <f t="shared" si="69"/>
        <v>autre_étab_2</v>
      </c>
      <c r="D267" s="608"/>
      <c r="E267">
        <f t="shared" ca="1" si="71"/>
        <v>0</v>
      </c>
      <c r="F267">
        <f t="shared" ca="1" si="71"/>
        <v>0</v>
      </c>
      <c r="G267" s="216">
        <f t="shared" ca="1" si="71"/>
        <v>0</v>
      </c>
      <c r="H267" t="str">
        <f t="shared" ca="1" si="71"/>
        <v>Prénom, nom, fonction de la personne habilitée puis Signature et cachet :</v>
      </c>
      <c r="I267">
        <f t="shared" ca="1" si="71"/>
        <v>0</v>
      </c>
      <c r="J267"/>
      <c r="K267" t="b">
        <f t="shared" si="62"/>
        <v>0</v>
      </c>
      <c r="L267" t="b">
        <f ca="1">AND(IF(COUNTIF($G$186:G267,G267)&gt;1,FALSE,TRUE),G267&lt;&gt;0,NOT(K267))</f>
        <v>0</v>
      </c>
      <c r="M267" s="165">
        <f t="shared" ca="1" si="63"/>
        <v>0</v>
      </c>
      <c r="N267" s="92" t="str">
        <f t="shared" ca="1" si="64"/>
        <v>x</v>
      </c>
      <c r="O267" s="226">
        <f t="shared" si="65"/>
        <v>0</v>
      </c>
      <c r="P267" s="226">
        <f t="shared" si="66"/>
        <v>0</v>
      </c>
    </row>
    <row r="268" spans="1:16" ht="10.15" hidden="1" customHeight="1" x14ac:dyDescent="0.35">
      <c r="A268" s="59">
        <v>91</v>
      </c>
      <c r="B268" s="276" t="str">
        <f t="shared" si="70"/>
        <v>Part11</v>
      </c>
      <c r="C268" s="608" t="str">
        <f t="shared" si="69"/>
        <v>autre_étab_3</v>
      </c>
      <c r="D268" s="608"/>
      <c r="E268">
        <f t="shared" ca="1" si="71"/>
        <v>0</v>
      </c>
      <c r="F268">
        <f t="shared" ca="1" si="71"/>
        <v>0</v>
      </c>
      <c r="G268" s="216">
        <f t="shared" ca="1" si="71"/>
        <v>0</v>
      </c>
      <c r="H268" t="str">
        <f t="shared" ca="1" si="71"/>
        <v>Prénom, nom, fonction de la personne habilitée puis Signature et cachet :</v>
      </c>
      <c r="I268">
        <f t="shared" ca="1" si="71"/>
        <v>0</v>
      </c>
      <c r="J268"/>
      <c r="K268" t="b">
        <f t="shared" si="62"/>
        <v>0</v>
      </c>
      <c r="L268" t="b">
        <f ca="1">AND(IF(COUNTIF($G$186:G268,G268)&gt;1,FALSE,TRUE),G268&lt;&gt;0,NOT(K268))</f>
        <v>0</v>
      </c>
      <c r="M268" s="165">
        <f t="shared" ca="1" si="63"/>
        <v>0</v>
      </c>
      <c r="N268" s="92" t="str">
        <f t="shared" ca="1" si="64"/>
        <v>x</v>
      </c>
      <c r="O268" s="226">
        <f t="shared" si="65"/>
        <v>0</v>
      </c>
      <c r="P268" s="226">
        <f t="shared" si="66"/>
        <v>0</v>
      </c>
    </row>
    <row r="269" spans="1:16" ht="10.15" hidden="1" customHeight="1" x14ac:dyDescent="0.35">
      <c r="A269" s="59">
        <v>92</v>
      </c>
      <c r="B269" s="276" t="str">
        <f t="shared" si="70"/>
        <v>Part11</v>
      </c>
      <c r="C269" s="608" t="str">
        <f t="shared" si="69"/>
        <v>autre_étab_4</v>
      </c>
      <c r="D269" s="608"/>
      <c r="E269">
        <f t="shared" ca="1" si="71"/>
        <v>0</v>
      </c>
      <c r="F269">
        <f t="shared" ca="1" si="71"/>
        <v>0</v>
      </c>
      <c r="G269" s="216">
        <f t="shared" ca="1" si="71"/>
        <v>0</v>
      </c>
      <c r="H269" t="str">
        <f t="shared" ca="1" si="71"/>
        <v>Prénom, nom, fonction de la personne habilitée puis Signature et cachet :</v>
      </c>
      <c r="I269">
        <f t="shared" ca="1" si="71"/>
        <v>0</v>
      </c>
      <c r="J269"/>
      <c r="K269" t="b">
        <f t="shared" si="62"/>
        <v>0</v>
      </c>
      <c r="L269" t="b">
        <f ca="1">AND(IF(COUNTIF($G$186:G269,G269)&gt;1,FALSE,TRUE),G269&lt;&gt;0,NOT(K269))</f>
        <v>0</v>
      </c>
      <c r="M269" s="165">
        <f t="shared" ca="1" si="63"/>
        <v>0</v>
      </c>
      <c r="N269" s="92" t="str">
        <f t="shared" ca="1" si="64"/>
        <v>x</v>
      </c>
      <c r="O269" s="226">
        <f t="shared" si="65"/>
        <v>0</v>
      </c>
      <c r="P269" s="226">
        <f t="shared" si="66"/>
        <v>0</v>
      </c>
    </row>
    <row r="270" spans="1:16" ht="10.15" hidden="1" customHeight="1" x14ac:dyDescent="0.35">
      <c r="A270" s="59">
        <v>93</v>
      </c>
      <c r="B270" s="276" t="str">
        <f t="shared" si="70"/>
        <v>Part11</v>
      </c>
      <c r="C270" s="608" t="str">
        <f t="shared" si="69"/>
        <v>autre_étab_5</v>
      </c>
      <c r="D270" s="608"/>
      <c r="E270">
        <f t="shared" ca="1" si="71"/>
        <v>0</v>
      </c>
      <c r="F270">
        <f t="shared" ca="1" si="71"/>
        <v>0</v>
      </c>
      <c r="G270" s="216">
        <f t="shared" ca="1" si="71"/>
        <v>0</v>
      </c>
      <c r="H270" t="str">
        <f t="shared" ca="1" si="71"/>
        <v>Prénom, nom, fonction de la personne habilitée puis Signature et cachet :</v>
      </c>
      <c r="I270">
        <f t="shared" ca="1" si="71"/>
        <v>0</v>
      </c>
      <c r="J270"/>
      <c r="K270" t="b">
        <f t="shared" si="62"/>
        <v>0</v>
      </c>
      <c r="L270" t="b">
        <f ca="1">AND(IF(COUNTIF($G$186:G270,G270)&gt;1,FALSE,TRUE),G270&lt;&gt;0,NOT(K270))</f>
        <v>0</v>
      </c>
      <c r="M270" s="165">
        <f t="shared" ca="1" si="63"/>
        <v>0</v>
      </c>
      <c r="N270" s="92" t="str">
        <f t="shared" ca="1" si="64"/>
        <v>x</v>
      </c>
      <c r="O270" s="226">
        <f t="shared" si="65"/>
        <v>0</v>
      </c>
      <c r="P270" s="226">
        <f t="shared" si="66"/>
        <v>0</v>
      </c>
    </row>
    <row r="271" spans="1:16" ht="10.15" hidden="1" customHeight="1" x14ac:dyDescent="0.35">
      <c r="A271" s="59">
        <v>94</v>
      </c>
      <c r="B271" s="276" t="str">
        <f t="shared" si="70"/>
        <v>Part11</v>
      </c>
      <c r="C271" s="608" t="str">
        <f t="shared" si="69"/>
        <v>autre_étab_6</v>
      </c>
      <c r="D271" s="608"/>
      <c r="E271">
        <f t="shared" ca="1" si="71"/>
        <v>0</v>
      </c>
      <c r="F271">
        <f t="shared" ca="1" si="71"/>
        <v>0</v>
      </c>
      <c r="G271" s="216">
        <f t="shared" ca="1" si="71"/>
        <v>0</v>
      </c>
      <c r="H271" t="str">
        <f t="shared" ca="1" si="71"/>
        <v>Prénom, nom, fonction de la personne habilitée puis Signature et cachet :</v>
      </c>
      <c r="I271">
        <f t="shared" ca="1" si="71"/>
        <v>0</v>
      </c>
      <c r="J271"/>
      <c r="K271" t="b">
        <f t="shared" si="62"/>
        <v>0</v>
      </c>
      <c r="L271" t="b">
        <f ca="1">AND(IF(COUNTIF($G$186:G271,G271)&gt;1,FALSE,TRUE),G271&lt;&gt;0,NOT(K271))</f>
        <v>0</v>
      </c>
      <c r="M271" s="165">
        <f t="shared" ca="1" si="63"/>
        <v>0</v>
      </c>
      <c r="N271" s="92" t="str">
        <f t="shared" ca="1" si="64"/>
        <v>x</v>
      </c>
      <c r="O271" s="226">
        <f t="shared" si="65"/>
        <v>0</v>
      </c>
      <c r="P271" s="226">
        <f t="shared" si="66"/>
        <v>0</v>
      </c>
    </row>
    <row r="272" spans="1:16" ht="10.15" hidden="1" customHeight="1" x14ac:dyDescent="0.35">
      <c r="A272" s="59">
        <v>95</v>
      </c>
      <c r="B272" s="276" t="str">
        <f t="shared" si="70"/>
        <v>Part11</v>
      </c>
      <c r="C272" s="608" t="str">
        <f t="shared" si="69"/>
        <v>autre_étab_7</v>
      </c>
      <c r="D272" s="608"/>
      <c r="E272">
        <f t="shared" ca="1" si="71"/>
        <v>0</v>
      </c>
      <c r="F272">
        <f t="shared" ca="1" si="71"/>
        <v>0</v>
      </c>
      <c r="G272" s="216">
        <f t="shared" ca="1" si="71"/>
        <v>0</v>
      </c>
      <c r="H272" t="str">
        <f t="shared" ca="1" si="71"/>
        <v>Prénom, nom, fonction de la personne habilitée puis Signature et cachet :</v>
      </c>
      <c r="I272">
        <f t="shared" ca="1" si="71"/>
        <v>0</v>
      </c>
      <c r="J272"/>
      <c r="K272" t="b">
        <f t="shared" si="62"/>
        <v>0</v>
      </c>
      <c r="L272" t="b">
        <f ca="1">AND(IF(COUNTIF($G$186:G272,G272)&gt;1,FALSE,TRUE),G272&lt;&gt;0,NOT(K272))</f>
        <v>0</v>
      </c>
      <c r="M272" s="165">
        <f t="shared" ca="1" si="63"/>
        <v>0</v>
      </c>
      <c r="N272" s="92" t="str">
        <f t="shared" ca="1" si="64"/>
        <v>x</v>
      </c>
      <c r="O272" s="226">
        <f t="shared" si="65"/>
        <v>0</v>
      </c>
      <c r="P272" s="226">
        <f t="shared" si="66"/>
        <v>0</v>
      </c>
    </row>
    <row r="273" spans="1:16" ht="10.15" hidden="1" customHeight="1" x14ac:dyDescent="0.35">
      <c r="A273" s="59">
        <v>96</v>
      </c>
      <c r="B273" s="276" t="str">
        <f t="shared" si="70"/>
        <v>Part11</v>
      </c>
      <c r="C273" s="608" t="str">
        <f t="shared" si="69"/>
        <v>autre_étab_8</v>
      </c>
      <c r="D273" s="608"/>
      <c r="E273">
        <f t="shared" ca="1" si="71"/>
        <v>0</v>
      </c>
      <c r="F273">
        <f t="shared" ca="1" si="71"/>
        <v>0</v>
      </c>
      <c r="G273" s="216">
        <f t="shared" ca="1" si="71"/>
        <v>0</v>
      </c>
      <c r="H273" t="str">
        <f t="shared" ca="1" si="71"/>
        <v>Prénom, nom, fonction de la personne habilitée puis Signature et cachet :</v>
      </c>
      <c r="I273">
        <f t="shared" ca="1" si="71"/>
        <v>0</v>
      </c>
      <c r="J273"/>
      <c r="K273" t="b">
        <f t="shared" si="62"/>
        <v>0</v>
      </c>
      <c r="L273" t="b">
        <f ca="1">AND(IF(COUNTIF($G$186:G273,G273)&gt;1,FALSE,TRUE),G273&lt;&gt;0,NOT(K273))</f>
        <v>0</v>
      </c>
      <c r="M273" s="165">
        <f t="shared" ca="1" si="63"/>
        <v>0</v>
      </c>
      <c r="N273" s="92" t="str">
        <f t="shared" ca="1" si="64"/>
        <v>x</v>
      </c>
      <c r="O273" s="226">
        <f t="shared" si="65"/>
        <v>0</v>
      </c>
      <c r="P273" s="226">
        <f t="shared" si="66"/>
        <v>0</v>
      </c>
    </row>
    <row r="274" spans="1:16" ht="10.15" hidden="1" customHeight="1" x14ac:dyDescent="0.35">
      <c r="A274" s="59">
        <v>97</v>
      </c>
      <c r="B274" s="276" t="str">
        <f t="shared" si="70"/>
        <v>Part12</v>
      </c>
      <c r="C274" s="608" t="str">
        <f t="shared" si="69"/>
        <v>autre_étab_1</v>
      </c>
      <c r="D274" s="608"/>
      <c r="E274" t="str">
        <f t="shared" ca="1" si="71"/>
        <v xml:space="preserve"> 
()</v>
      </c>
      <c r="F274" t="str">
        <f t="shared" ca="1" si="71"/>
        <v>Étab de la fiche</v>
      </c>
      <c r="G274" s="216" t="str">
        <f t="shared" ca="1" si="71"/>
        <v/>
      </c>
      <c r="H274">
        <f t="shared" ca="1" si="71"/>
        <v>0</v>
      </c>
      <c r="I274">
        <f t="shared" ca="1" si="71"/>
        <v>0</v>
      </c>
      <c r="J274"/>
      <c r="K274" t="b">
        <f t="shared" si="62"/>
        <v>1</v>
      </c>
      <c r="L274" t="b">
        <f ca="1">AND(IF(COUNTIF($G$186:G274,G274)&gt;1,FALSE,TRUE),G274&lt;&gt;0,NOT(K274))</f>
        <v>0</v>
      </c>
      <c r="M274" s="165">
        <f t="shared" ca="1" si="63"/>
        <v>0</v>
      </c>
      <c r="N274" s="92" t="str">
        <f t="shared" ca="1" si="64"/>
        <v>x</v>
      </c>
      <c r="O274" s="226">
        <f t="shared" ca="1" si="65"/>
        <v>0</v>
      </c>
      <c r="P274" s="226">
        <f t="shared" ca="1" si="66"/>
        <v>0</v>
      </c>
    </row>
    <row r="275" spans="1:16" ht="10.15" hidden="1" customHeight="1" x14ac:dyDescent="0.35">
      <c r="A275" s="59">
        <v>98</v>
      </c>
      <c r="B275" s="276" t="str">
        <f t="shared" si="70"/>
        <v>Part12</v>
      </c>
      <c r="C275" s="608" t="str">
        <f t="shared" si="69"/>
        <v>autre_étab_2</v>
      </c>
      <c r="D275" s="608"/>
      <c r="E275">
        <f t="shared" ca="1" si="71"/>
        <v>0</v>
      </c>
      <c r="F275">
        <f t="shared" ca="1" si="71"/>
        <v>0</v>
      </c>
      <c r="G275" s="216">
        <f t="shared" ca="1" si="71"/>
        <v>0</v>
      </c>
      <c r="H275" t="str">
        <f t="shared" ca="1" si="71"/>
        <v>Prénom, nom, fonction de la personne habilitée puis Signature et cachet :</v>
      </c>
      <c r="I275">
        <f t="shared" ca="1" si="71"/>
        <v>0</v>
      </c>
      <c r="J275"/>
      <c r="K275" t="b">
        <f t="shared" si="62"/>
        <v>0</v>
      </c>
      <c r="L275" t="b">
        <f ca="1">AND(IF(COUNTIF($G$186:G275,G275)&gt;1,FALSE,TRUE),G275&lt;&gt;0,NOT(K275))</f>
        <v>0</v>
      </c>
      <c r="M275" s="165">
        <f t="shared" ca="1" si="63"/>
        <v>0</v>
      </c>
      <c r="N275" s="92" t="str">
        <f t="shared" ca="1" si="64"/>
        <v>x</v>
      </c>
      <c r="O275" s="226">
        <f t="shared" si="65"/>
        <v>0</v>
      </c>
      <c r="P275" s="226">
        <f t="shared" si="66"/>
        <v>0</v>
      </c>
    </row>
    <row r="276" spans="1:16" ht="10.15" hidden="1" customHeight="1" x14ac:dyDescent="0.35">
      <c r="A276" s="59">
        <v>99</v>
      </c>
      <c r="B276" s="276" t="str">
        <f t="shared" si="70"/>
        <v>Part12</v>
      </c>
      <c r="C276" s="608" t="str">
        <f t="shared" si="69"/>
        <v>autre_étab_3</v>
      </c>
      <c r="D276" s="608"/>
      <c r="E276">
        <f t="shared" ref="E276:I285" ca="1" si="72">INDIRECT("'"&amp;$B276&amp;"'!"&amp;E$184&amp;ROW(INDIRECT("'"&amp;$B276&amp;"'!"&amp;$C276)))</f>
        <v>0</v>
      </c>
      <c r="F276">
        <f t="shared" ca="1" si="72"/>
        <v>0</v>
      </c>
      <c r="G276" s="216">
        <f t="shared" ca="1" si="72"/>
        <v>0</v>
      </c>
      <c r="H276" t="str">
        <f t="shared" ca="1" si="72"/>
        <v>Prénom, nom, fonction de la personne habilitée puis Signature et cachet :</v>
      </c>
      <c r="I276">
        <f t="shared" ca="1" si="72"/>
        <v>0</v>
      </c>
      <c r="J276"/>
      <c r="K276" t="b">
        <f t="shared" si="62"/>
        <v>0</v>
      </c>
      <c r="L276" t="b">
        <f ca="1">AND(IF(COUNTIF($G$186:G276,G276)&gt;1,FALSE,TRUE),G276&lt;&gt;0,NOT(K276))</f>
        <v>0</v>
      </c>
      <c r="M276" s="165">
        <f t="shared" ca="1" si="63"/>
        <v>0</v>
      </c>
      <c r="N276" s="92" t="str">
        <f t="shared" ca="1" si="64"/>
        <v>x</v>
      </c>
      <c r="O276" s="226">
        <f t="shared" si="65"/>
        <v>0</v>
      </c>
      <c r="P276" s="226">
        <f t="shared" si="66"/>
        <v>0</v>
      </c>
    </row>
    <row r="277" spans="1:16" ht="10.15" hidden="1" customHeight="1" x14ac:dyDescent="0.35">
      <c r="A277" s="59">
        <v>100</v>
      </c>
      <c r="B277" s="276" t="str">
        <f t="shared" si="70"/>
        <v>Part12</v>
      </c>
      <c r="C277" s="608" t="str">
        <f t="shared" si="69"/>
        <v>autre_étab_4</v>
      </c>
      <c r="D277" s="608"/>
      <c r="E277">
        <f t="shared" ca="1" si="72"/>
        <v>0</v>
      </c>
      <c r="F277">
        <f t="shared" ca="1" si="72"/>
        <v>0</v>
      </c>
      <c r="G277" s="216">
        <f t="shared" ca="1" si="72"/>
        <v>0</v>
      </c>
      <c r="H277" t="str">
        <f t="shared" ca="1" si="72"/>
        <v>Prénom, nom, fonction de la personne habilitée puis Signature et cachet :</v>
      </c>
      <c r="I277">
        <f t="shared" ca="1" si="72"/>
        <v>0</v>
      </c>
      <c r="J277"/>
      <c r="K277" t="b">
        <f t="shared" si="62"/>
        <v>0</v>
      </c>
      <c r="L277" t="b">
        <f ca="1">AND(IF(COUNTIF($G$186:G277,G277)&gt;1,FALSE,TRUE),G277&lt;&gt;0,NOT(K277))</f>
        <v>0</v>
      </c>
      <c r="M277" s="165">
        <f t="shared" ca="1" si="63"/>
        <v>0</v>
      </c>
      <c r="N277" s="92" t="str">
        <f t="shared" ca="1" si="64"/>
        <v>x</v>
      </c>
      <c r="O277" s="226">
        <f t="shared" si="65"/>
        <v>0</v>
      </c>
      <c r="P277" s="226">
        <f t="shared" si="66"/>
        <v>0</v>
      </c>
    </row>
    <row r="278" spans="1:16" ht="10.15" hidden="1" customHeight="1" x14ac:dyDescent="0.35">
      <c r="A278" s="59">
        <v>101</v>
      </c>
      <c r="B278" s="276" t="str">
        <f t="shared" si="70"/>
        <v>Part12</v>
      </c>
      <c r="C278" s="608" t="str">
        <f t="shared" si="69"/>
        <v>autre_étab_5</v>
      </c>
      <c r="D278" s="608"/>
      <c r="E278">
        <f t="shared" ca="1" si="72"/>
        <v>0</v>
      </c>
      <c r="F278">
        <f t="shared" ca="1" si="72"/>
        <v>0</v>
      </c>
      <c r="G278" s="216">
        <f t="shared" ca="1" si="72"/>
        <v>0</v>
      </c>
      <c r="H278" t="str">
        <f t="shared" ca="1" si="72"/>
        <v>Prénom, nom, fonction de la personne habilitée puis Signature et cachet :</v>
      </c>
      <c r="I278">
        <f t="shared" ca="1" si="72"/>
        <v>0</v>
      </c>
      <c r="J278"/>
      <c r="K278" t="b">
        <f t="shared" si="62"/>
        <v>0</v>
      </c>
      <c r="L278" t="b">
        <f ca="1">AND(IF(COUNTIF($G$186:G278,G278)&gt;1,FALSE,TRUE),G278&lt;&gt;0,NOT(K278))</f>
        <v>0</v>
      </c>
      <c r="M278" s="165">
        <f t="shared" ca="1" si="63"/>
        <v>0</v>
      </c>
      <c r="N278" s="92" t="str">
        <f t="shared" ca="1" si="64"/>
        <v>x</v>
      </c>
      <c r="O278" s="226">
        <f t="shared" si="65"/>
        <v>0</v>
      </c>
      <c r="P278" s="226">
        <f t="shared" si="66"/>
        <v>0</v>
      </c>
    </row>
    <row r="279" spans="1:16" ht="10.15" hidden="1" customHeight="1" x14ac:dyDescent="0.35">
      <c r="A279" s="59">
        <v>102</v>
      </c>
      <c r="B279" s="276" t="str">
        <f t="shared" si="70"/>
        <v>Part12</v>
      </c>
      <c r="C279" s="608" t="str">
        <f t="shared" si="69"/>
        <v>autre_étab_6</v>
      </c>
      <c r="D279" s="608"/>
      <c r="E279">
        <f t="shared" ca="1" si="72"/>
        <v>0</v>
      </c>
      <c r="F279">
        <f t="shared" ca="1" si="72"/>
        <v>0</v>
      </c>
      <c r="G279" s="216">
        <f t="shared" ca="1" si="72"/>
        <v>0</v>
      </c>
      <c r="H279" t="str">
        <f t="shared" ca="1" si="72"/>
        <v>Prénom, nom, fonction de la personne habilitée puis Signature et cachet :</v>
      </c>
      <c r="I279">
        <f t="shared" ca="1" si="72"/>
        <v>0</v>
      </c>
      <c r="J279"/>
      <c r="K279" t="b">
        <f t="shared" si="62"/>
        <v>0</v>
      </c>
      <c r="L279" t="b">
        <f ca="1">AND(IF(COUNTIF($G$186:G279,G279)&gt;1,FALSE,TRUE),G279&lt;&gt;0,NOT(K279))</f>
        <v>0</v>
      </c>
      <c r="M279" s="165">
        <f t="shared" ca="1" si="63"/>
        <v>0</v>
      </c>
      <c r="N279" s="92" t="str">
        <f t="shared" ca="1" si="64"/>
        <v>x</v>
      </c>
      <c r="O279" s="226">
        <f t="shared" si="65"/>
        <v>0</v>
      </c>
      <c r="P279" s="226">
        <f t="shared" si="66"/>
        <v>0</v>
      </c>
    </row>
    <row r="280" spans="1:16" ht="10.15" hidden="1" customHeight="1" x14ac:dyDescent="0.35">
      <c r="A280" s="59">
        <v>103</v>
      </c>
      <c r="B280" s="276" t="str">
        <f t="shared" si="70"/>
        <v>Part12</v>
      </c>
      <c r="C280" s="608" t="str">
        <f t="shared" si="69"/>
        <v>autre_étab_7</v>
      </c>
      <c r="D280" s="608"/>
      <c r="E280">
        <f t="shared" ca="1" si="72"/>
        <v>0</v>
      </c>
      <c r="F280">
        <f t="shared" ca="1" si="72"/>
        <v>0</v>
      </c>
      <c r="G280" s="216">
        <f t="shared" ca="1" si="72"/>
        <v>0</v>
      </c>
      <c r="H280" t="str">
        <f t="shared" ca="1" si="72"/>
        <v>Prénom, nom, fonction de la personne habilitée puis Signature et cachet :</v>
      </c>
      <c r="I280">
        <f t="shared" ca="1" si="72"/>
        <v>0</v>
      </c>
      <c r="J280"/>
      <c r="K280" t="b">
        <f t="shared" si="62"/>
        <v>0</v>
      </c>
      <c r="L280" t="b">
        <f ca="1">AND(IF(COUNTIF($G$186:G280,G280)&gt;1,FALSE,TRUE),G280&lt;&gt;0,NOT(K280))</f>
        <v>0</v>
      </c>
      <c r="M280" s="165">
        <f t="shared" ca="1" si="63"/>
        <v>0</v>
      </c>
      <c r="N280" s="92" t="str">
        <f t="shared" ca="1" si="64"/>
        <v>x</v>
      </c>
      <c r="O280" s="226">
        <f t="shared" si="65"/>
        <v>0</v>
      </c>
      <c r="P280" s="226">
        <f t="shared" si="66"/>
        <v>0</v>
      </c>
    </row>
    <row r="281" spans="1:16" ht="10.15" hidden="1" customHeight="1" x14ac:dyDescent="0.35">
      <c r="A281" s="59">
        <v>104</v>
      </c>
      <c r="B281" s="276" t="str">
        <f t="shared" si="70"/>
        <v>Part12</v>
      </c>
      <c r="C281" s="608" t="str">
        <f t="shared" si="69"/>
        <v>autre_étab_8</v>
      </c>
      <c r="D281" s="608"/>
      <c r="E281">
        <f t="shared" ca="1" si="72"/>
        <v>0</v>
      </c>
      <c r="F281">
        <f t="shared" ca="1" si="72"/>
        <v>0</v>
      </c>
      <c r="G281" s="216">
        <f t="shared" ca="1" si="72"/>
        <v>0</v>
      </c>
      <c r="H281" t="str">
        <f t="shared" ca="1" si="72"/>
        <v>Prénom, nom, fonction de la personne habilitée puis Signature et cachet :</v>
      </c>
      <c r="I281">
        <f t="shared" ca="1" si="72"/>
        <v>0</v>
      </c>
      <c r="J281"/>
      <c r="K281" t="b">
        <f t="shared" si="62"/>
        <v>0</v>
      </c>
      <c r="L281" t="b">
        <f ca="1">AND(IF(COUNTIF($G$186:G281,G281)&gt;1,FALSE,TRUE),G281&lt;&gt;0,NOT(K281))</f>
        <v>0</v>
      </c>
      <c r="M281" s="165">
        <f t="shared" ca="1" si="63"/>
        <v>0</v>
      </c>
      <c r="N281" s="92" t="str">
        <f t="shared" ca="1" si="64"/>
        <v>x</v>
      </c>
      <c r="O281" s="226">
        <f t="shared" si="65"/>
        <v>0</v>
      </c>
      <c r="P281" s="226">
        <f t="shared" si="66"/>
        <v>0</v>
      </c>
    </row>
    <row r="282" spans="1:16" ht="10.15" hidden="1" customHeight="1" x14ac:dyDescent="0.35">
      <c r="A282" s="59">
        <v>105</v>
      </c>
      <c r="B282" s="276" t="str">
        <f t="shared" si="70"/>
        <v>Part13</v>
      </c>
      <c r="C282" s="608" t="str">
        <f t="shared" si="69"/>
        <v>autre_étab_1</v>
      </c>
      <c r="D282" s="608"/>
      <c r="E282" t="str">
        <f t="shared" ca="1" si="72"/>
        <v xml:space="preserve"> 
()</v>
      </c>
      <c r="F282" t="str">
        <f t="shared" ca="1" si="72"/>
        <v>Étab de la fiche</v>
      </c>
      <c r="G282" s="216" t="str">
        <f t="shared" ca="1" si="72"/>
        <v/>
      </c>
      <c r="H282">
        <f t="shared" ca="1" si="72"/>
        <v>0</v>
      </c>
      <c r="I282">
        <f t="shared" ca="1" si="72"/>
        <v>0</v>
      </c>
      <c r="J282"/>
      <c r="K282" t="b">
        <f t="shared" ref="K282:K313" si="73">IF(C282="autre_étab_1",TRUE,FALSE)</f>
        <v>1</v>
      </c>
      <c r="L282" t="b">
        <f ca="1">AND(IF(COUNTIF($G$186:G282,G282)&gt;1,FALSE,TRUE),G282&lt;&gt;0,NOT(K282))</f>
        <v>0</v>
      </c>
      <c r="M282" s="165">
        <f t="shared" ref="M282:M313" ca="1" si="74">M281+L282</f>
        <v>0</v>
      </c>
      <c r="N282" s="92" t="str">
        <f t="shared" ref="N282:N313" ca="1" si="75">IF(L282,M282,"x")</f>
        <v>x</v>
      </c>
      <c r="O282" s="226">
        <f t="shared" ref="O282:O313" ca="1" si="76">IF(K282,H282,0)</f>
        <v>0</v>
      </c>
      <c r="P282" s="226">
        <f t="shared" ref="P282:P313" ca="1" si="77">IF(K282,I282,0)</f>
        <v>0</v>
      </c>
    </row>
    <row r="283" spans="1:16" ht="10.15" hidden="1" customHeight="1" x14ac:dyDescent="0.35">
      <c r="A283" s="59">
        <v>106</v>
      </c>
      <c r="B283" s="276" t="str">
        <f t="shared" si="70"/>
        <v>Part13</v>
      </c>
      <c r="C283" s="608" t="str">
        <f t="shared" si="69"/>
        <v>autre_étab_2</v>
      </c>
      <c r="D283" s="608"/>
      <c r="E283">
        <f t="shared" ca="1" si="72"/>
        <v>0</v>
      </c>
      <c r="F283">
        <f t="shared" ca="1" si="72"/>
        <v>0</v>
      </c>
      <c r="G283" s="216">
        <f t="shared" ca="1" si="72"/>
        <v>0</v>
      </c>
      <c r="H283" t="str">
        <f t="shared" ca="1" si="72"/>
        <v>Prénom, nom, fonction de la personne habilitée puis Signature et cachet :</v>
      </c>
      <c r="I283">
        <f t="shared" ca="1" si="72"/>
        <v>0</v>
      </c>
      <c r="J283"/>
      <c r="K283" t="b">
        <f t="shared" si="73"/>
        <v>0</v>
      </c>
      <c r="L283" t="b">
        <f ca="1">AND(IF(COUNTIF($G$186:G283,G283)&gt;1,FALSE,TRUE),G283&lt;&gt;0,NOT(K283))</f>
        <v>0</v>
      </c>
      <c r="M283" s="165">
        <f t="shared" ca="1" si="74"/>
        <v>0</v>
      </c>
      <c r="N283" s="92" t="str">
        <f t="shared" ca="1" si="75"/>
        <v>x</v>
      </c>
      <c r="O283" s="226">
        <f t="shared" si="76"/>
        <v>0</v>
      </c>
      <c r="P283" s="226">
        <f t="shared" si="77"/>
        <v>0</v>
      </c>
    </row>
    <row r="284" spans="1:16" ht="10.15" hidden="1" customHeight="1" x14ac:dyDescent="0.35">
      <c r="A284" s="59">
        <v>107</v>
      </c>
      <c r="B284" s="276" t="str">
        <f t="shared" si="70"/>
        <v>Part13</v>
      </c>
      <c r="C284" s="608" t="str">
        <f t="shared" si="69"/>
        <v>autre_étab_3</v>
      </c>
      <c r="D284" s="608"/>
      <c r="E284">
        <f t="shared" ca="1" si="72"/>
        <v>0</v>
      </c>
      <c r="F284">
        <f t="shared" ca="1" si="72"/>
        <v>0</v>
      </c>
      <c r="G284" s="216">
        <f t="shared" ca="1" si="72"/>
        <v>0</v>
      </c>
      <c r="H284" t="str">
        <f t="shared" ca="1" si="72"/>
        <v>Prénom, nom, fonction de la personne habilitée puis Signature et cachet :</v>
      </c>
      <c r="I284">
        <f t="shared" ca="1" si="72"/>
        <v>0</v>
      </c>
      <c r="J284"/>
      <c r="K284" t="b">
        <f t="shared" si="73"/>
        <v>0</v>
      </c>
      <c r="L284" t="b">
        <f ca="1">AND(IF(COUNTIF($G$186:G284,G284)&gt;1,FALSE,TRUE),G284&lt;&gt;0,NOT(K284))</f>
        <v>0</v>
      </c>
      <c r="M284" s="165">
        <f t="shared" ca="1" si="74"/>
        <v>0</v>
      </c>
      <c r="N284" s="92" t="str">
        <f t="shared" ca="1" si="75"/>
        <v>x</v>
      </c>
      <c r="O284" s="226">
        <f t="shared" si="76"/>
        <v>0</v>
      </c>
      <c r="P284" s="226">
        <f t="shared" si="77"/>
        <v>0</v>
      </c>
    </row>
    <row r="285" spans="1:16" ht="10.15" hidden="1" customHeight="1" x14ac:dyDescent="0.35">
      <c r="A285" s="59">
        <v>108</v>
      </c>
      <c r="B285" s="276" t="str">
        <f t="shared" si="70"/>
        <v>Part13</v>
      </c>
      <c r="C285" s="608" t="str">
        <f t="shared" si="69"/>
        <v>autre_étab_4</v>
      </c>
      <c r="D285" s="608"/>
      <c r="E285">
        <f t="shared" ca="1" si="72"/>
        <v>0</v>
      </c>
      <c r="F285">
        <f t="shared" ca="1" si="72"/>
        <v>0</v>
      </c>
      <c r="G285" s="216">
        <f t="shared" ca="1" si="72"/>
        <v>0</v>
      </c>
      <c r="H285" t="str">
        <f t="shared" ca="1" si="72"/>
        <v>Prénom, nom, fonction de la personne habilitée puis Signature et cachet :</v>
      </c>
      <c r="I285">
        <f t="shared" ca="1" si="72"/>
        <v>0</v>
      </c>
      <c r="J285"/>
      <c r="K285" t="b">
        <f t="shared" si="73"/>
        <v>0</v>
      </c>
      <c r="L285" t="b">
        <f ca="1">AND(IF(COUNTIF($G$186:G285,G285)&gt;1,FALSE,TRUE),G285&lt;&gt;0,NOT(K285))</f>
        <v>0</v>
      </c>
      <c r="M285" s="165">
        <f t="shared" ca="1" si="74"/>
        <v>0</v>
      </c>
      <c r="N285" s="92" t="str">
        <f t="shared" ca="1" si="75"/>
        <v>x</v>
      </c>
      <c r="O285" s="226">
        <f t="shared" si="76"/>
        <v>0</v>
      </c>
      <c r="P285" s="226">
        <f t="shared" si="77"/>
        <v>0</v>
      </c>
    </row>
    <row r="286" spans="1:16" ht="10.15" hidden="1" customHeight="1" x14ac:dyDescent="0.35">
      <c r="A286" s="59">
        <v>109</v>
      </c>
      <c r="B286" s="276" t="str">
        <f t="shared" si="70"/>
        <v>Part13</v>
      </c>
      <c r="C286" s="608" t="str">
        <f t="shared" si="69"/>
        <v>autre_étab_5</v>
      </c>
      <c r="D286" s="608"/>
      <c r="E286">
        <f t="shared" ref="E286:I295" ca="1" si="78">INDIRECT("'"&amp;$B286&amp;"'!"&amp;E$184&amp;ROW(INDIRECT("'"&amp;$B286&amp;"'!"&amp;$C286)))</f>
        <v>0</v>
      </c>
      <c r="F286">
        <f t="shared" ca="1" si="78"/>
        <v>0</v>
      </c>
      <c r="G286" s="216">
        <f t="shared" ca="1" si="78"/>
        <v>0</v>
      </c>
      <c r="H286" t="str">
        <f t="shared" ca="1" si="78"/>
        <v>Prénom, nom, fonction de la personne habilitée puis Signature et cachet :</v>
      </c>
      <c r="I286">
        <f t="shared" ca="1" si="78"/>
        <v>0</v>
      </c>
      <c r="J286"/>
      <c r="K286" t="b">
        <f t="shared" si="73"/>
        <v>0</v>
      </c>
      <c r="L286" t="b">
        <f ca="1">AND(IF(COUNTIF($G$186:G286,G286)&gt;1,FALSE,TRUE),G286&lt;&gt;0,NOT(K286))</f>
        <v>0</v>
      </c>
      <c r="M286" s="165">
        <f t="shared" ca="1" si="74"/>
        <v>0</v>
      </c>
      <c r="N286" s="92" t="str">
        <f t="shared" ca="1" si="75"/>
        <v>x</v>
      </c>
      <c r="O286" s="226">
        <f t="shared" si="76"/>
        <v>0</v>
      </c>
      <c r="P286" s="226">
        <f t="shared" si="77"/>
        <v>0</v>
      </c>
    </row>
    <row r="287" spans="1:16" ht="10.15" hidden="1" customHeight="1" x14ac:dyDescent="0.35">
      <c r="A287" s="59">
        <v>110</v>
      </c>
      <c r="B287" s="276" t="str">
        <f t="shared" si="70"/>
        <v>Part13</v>
      </c>
      <c r="C287" s="608" t="str">
        <f t="shared" si="69"/>
        <v>autre_étab_6</v>
      </c>
      <c r="D287" s="608"/>
      <c r="E287">
        <f t="shared" ca="1" si="78"/>
        <v>0</v>
      </c>
      <c r="F287">
        <f t="shared" ca="1" si="78"/>
        <v>0</v>
      </c>
      <c r="G287" s="216">
        <f t="shared" ca="1" si="78"/>
        <v>0</v>
      </c>
      <c r="H287" t="str">
        <f t="shared" ca="1" si="78"/>
        <v>Prénom, nom, fonction de la personne habilitée puis Signature et cachet :</v>
      </c>
      <c r="I287">
        <f t="shared" ca="1" si="78"/>
        <v>0</v>
      </c>
      <c r="J287"/>
      <c r="K287" t="b">
        <f t="shared" si="73"/>
        <v>0</v>
      </c>
      <c r="L287" t="b">
        <f ca="1">AND(IF(COUNTIF($G$186:G287,G287)&gt;1,FALSE,TRUE),G287&lt;&gt;0,NOT(K287))</f>
        <v>0</v>
      </c>
      <c r="M287" s="165">
        <f t="shared" ca="1" si="74"/>
        <v>0</v>
      </c>
      <c r="N287" s="92" t="str">
        <f t="shared" ca="1" si="75"/>
        <v>x</v>
      </c>
      <c r="O287" s="226">
        <f t="shared" si="76"/>
        <v>0</v>
      </c>
      <c r="P287" s="226">
        <f t="shared" si="77"/>
        <v>0</v>
      </c>
    </row>
    <row r="288" spans="1:16" ht="10.15" hidden="1" customHeight="1" x14ac:dyDescent="0.35">
      <c r="A288" s="59">
        <v>111</v>
      </c>
      <c r="B288" s="276" t="str">
        <f t="shared" si="70"/>
        <v>Part13</v>
      </c>
      <c r="C288" s="608" t="str">
        <f t="shared" si="69"/>
        <v>autre_étab_7</v>
      </c>
      <c r="D288" s="608"/>
      <c r="E288">
        <f t="shared" ca="1" si="78"/>
        <v>0</v>
      </c>
      <c r="F288">
        <f t="shared" ca="1" si="78"/>
        <v>0</v>
      </c>
      <c r="G288" s="216">
        <f t="shared" ca="1" si="78"/>
        <v>0</v>
      </c>
      <c r="H288" t="str">
        <f t="shared" ca="1" si="78"/>
        <v>Prénom, nom, fonction de la personne habilitée puis Signature et cachet :</v>
      </c>
      <c r="I288">
        <f t="shared" ca="1" si="78"/>
        <v>0</v>
      </c>
      <c r="J288"/>
      <c r="K288" t="b">
        <f t="shared" si="73"/>
        <v>0</v>
      </c>
      <c r="L288" t="b">
        <f ca="1">AND(IF(COUNTIF($G$186:G288,G288)&gt;1,FALSE,TRUE),G288&lt;&gt;0,NOT(K288))</f>
        <v>0</v>
      </c>
      <c r="M288" s="165">
        <f t="shared" ca="1" si="74"/>
        <v>0</v>
      </c>
      <c r="N288" s="92" t="str">
        <f t="shared" ca="1" si="75"/>
        <v>x</v>
      </c>
      <c r="O288" s="226">
        <f t="shared" si="76"/>
        <v>0</v>
      </c>
      <c r="P288" s="226">
        <f t="shared" si="77"/>
        <v>0</v>
      </c>
    </row>
    <row r="289" spans="1:16" ht="10.15" hidden="1" customHeight="1" x14ac:dyDescent="0.35">
      <c r="A289" s="59">
        <v>112</v>
      </c>
      <c r="B289" s="276" t="str">
        <f t="shared" si="70"/>
        <v>Part13</v>
      </c>
      <c r="C289" s="608" t="str">
        <f t="shared" si="69"/>
        <v>autre_étab_8</v>
      </c>
      <c r="D289" s="608"/>
      <c r="E289">
        <f t="shared" ca="1" si="78"/>
        <v>0</v>
      </c>
      <c r="F289">
        <f t="shared" ca="1" si="78"/>
        <v>0</v>
      </c>
      <c r="G289" s="216">
        <f t="shared" ca="1" si="78"/>
        <v>0</v>
      </c>
      <c r="H289" t="str">
        <f t="shared" ca="1" si="78"/>
        <v>Prénom, nom, fonction de la personne habilitée puis Signature et cachet :</v>
      </c>
      <c r="I289">
        <f t="shared" ca="1" si="78"/>
        <v>0</v>
      </c>
      <c r="J289"/>
      <c r="K289" t="b">
        <f t="shared" si="73"/>
        <v>0</v>
      </c>
      <c r="L289" t="b">
        <f ca="1">AND(IF(COUNTIF($G$186:G289,G289)&gt;1,FALSE,TRUE),G289&lt;&gt;0,NOT(K289))</f>
        <v>0</v>
      </c>
      <c r="M289" s="165">
        <f t="shared" ca="1" si="74"/>
        <v>0</v>
      </c>
      <c r="N289" s="92" t="str">
        <f t="shared" ca="1" si="75"/>
        <v>x</v>
      </c>
      <c r="O289" s="226">
        <f t="shared" si="76"/>
        <v>0</v>
      </c>
      <c r="P289" s="226">
        <f t="shared" si="77"/>
        <v>0</v>
      </c>
    </row>
    <row r="290" spans="1:16" ht="10.15" hidden="1" customHeight="1" x14ac:dyDescent="0.35">
      <c r="A290" s="59">
        <v>113</v>
      </c>
      <c r="B290" s="276" t="str">
        <f t="shared" si="70"/>
        <v>Part14</v>
      </c>
      <c r="C290" s="608" t="str">
        <f t="shared" ref="C290:C321" si="79">"autre_étab_"&amp;A290-8*QUOTIENT(A290-1,8)</f>
        <v>autre_étab_1</v>
      </c>
      <c r="D290" s="608"/>
      <c r="E290" t="str">
        <f t="shared" ca="1" si="78"/>
        <v xml:space="preserve"> 
()</v>
      </c>
      <c r="F290" t="str">
        <f t="shared" ca="1" si="78"/>
        <v>Étab de la fiche</v>
      </c>
      <c r="G290" s="216" t="str">
        <f t="shared" ca="1" si="78"/>
        <v/>
      </c>
      <c r="H290">
        <f t="shared" ca="1" si="78"/>
        <v>0</v>
      </c>
      <c r="I290">
        <f t="shared" ca="1" si="78"/>
        <v>0</v>
      </c>
      <c r="J290"/>
      <c r="K290" t="b">
        <f t="shared" si="73"/>
        <v>1</v>
      </c>
      <c r="L290" t="b">
        <f ca="1">AND(IF(COUNTIF($G$186:G290,G290)&gt;1,FALSE,TRUE),G290&lt;&gt;0,NOT(K290))</f>
        <v>0</v>
      </c>
      <c r="M290" s="165">
        <f t="shared" ca="1" si="74"/>
        <v>0</v>
      </c>
      <c r="N290" s="92" t="str">
        <f t="shared" ca="1" si="75"/>
        <v>x</v>
      </c>
      <c r="O290" s="226">
        <f t="shared" ca="1" si="76"/>
        <v>0</v>
      </c>
      <c r="P290" s="226">
        <f t="shared" ca="1" si="77"/>
        <v>0</v>
      </c>
    </row>
    <row r="291" spans="1:16" ht="10.15" hidden="1" customHeight="1" x14ac:dyDescent="0.35">
      <c r="A291" s="59">
        <v>114</v>
      </c>
      <c r="B291" s="276" t="str">
        <f t="shared" si="70"/>
        <v>Part14</v>
      </c>
      <c r="C291" s="608" t="str">
        <f t="shared" si="79"/>
        <v>autre_étab_2</v>
      </c>
      <c r="D291" s="608"/>
      <c r="E291">
        <f t="shared" ca="1" si="78"/>
        <v>0</v>
      </c>
      <c r="F291">
        <f t="shared" ca="1" si="78"/>
        <v>0</v>
      </c>
      <c r="G291" s="216">
        <f t="shared" ca="1" si="78"/>
        <v>0</v>
      </c>
      <c r="H291" t="str">
        <f t="shared" ca="1" si="78"/>
        <v>Prénom, nom, fonction de la personne habilitée puis Signature et cachet :</v>
      </c>
      <c r="I291">
        <f t="shared" ca="1" si="78"/>
        <v>0</v>
      </c>
      <c r="J291"/>
      <c r="K291" t="b">
        <f t="shared" si="73"/>
        <v>0</v>
      </c>
      <c r="L291" t="b">
        <f ca="1">AND(IF(COUNTIF($G$186:G291,G291)&gt;1,FALSE,TRUE),G291&lt;&gt;0,NOT(K291))</f>
        <v>0</v>
      </c>
      <c r="M291" s="165">
        <f t="shared" ca="1" si="74"/>
        <v>0</v>
      </c>
      <c r="N291" s="92" t="str">
        <f t="shared" ca="1" si="75"/>
        <v>x</v>
      </c>
      <c r="O291" s="226">
        <f t="shared" si="76"/>
        <v>0</v>
      </c>
      <c r="P291" s="226">
        <f t="shared" si="77"/>
        <v>0</v>
      </c>
    </row>
    <row r="292" spans="1:16" ht="10.15" hidden="1" customHeight="1" x14ac:dyDescent="0.35">
      <c r="A292" s="59">
        <v>115</v>
      </c>
      <c r="B292" s="276" t="str">
        <f t="shared" si="70"/>
        <v>Part14</v>
      </c>
      <c r="C292" s="608" t="str">
        <f t="shared" si="79"/>
        <v>autre_étab_3</v>
      </c>
      <c r="D292" s="608"/>
      <c r="E292">
        <f t="shared" ca="1" si="78"/>
        <v>0</v>
      </c>
      <c r="F292">
        <f t="shared" ca="1" si="78"/>
        <v>0</v>
      </c>
      <c r="G292" s="216">
        <f t="shared" ca="1" si="78"/>
        <v>0</v>
      </c>
      <c r="H292" t="str">
        <f t="shared" ca="1" si="78"/>
        <v>Prénom, nom, fonction de la personne habilitée puis Signature et cachet :</v>
      </c>
      <c r="I292">
        <f t="shared" ca="1" si="78"/>
        <v>0</v>
      </c>
      <c r="J292"/>
      <c r="K292" t="b">
        <f t="shared" si="73"/>
        <v>0</v>
      </c>
      <c r="L292" t="b">
        <f ca="1">AND(IF(COUNTIF($G$186:G292,G292)&gt;1,FALSE,TRUE),G292&lt;&gt;0,NOT(K292))</f>
        <v>0</v>
      </c>
      <c r="M292" s="165">
        <f t="shared" ca="1" si="74"/>
        <v>0</v>
      </c>
      <c r="N292" s="92" t="str">
        <f t="shared" ca="1" si="75"/>
        <v>x</v>
      </c>
      <c r="O292" s="226">
        <f t="shared" si="76"/>
        <v>0</v>
      </c>
      <c r="P292" s="226">
        <f t="shared" si="77"/>
        <v>0</v>
      </c>
    </row>
    <row r="293" spans="1:16" ht="10.15" hidden="1" customHeight="1" x14ac:dyDescent="0.35">
      <c r="A293" s="59">
        <v>116</v>
      </c>
      <c r="B293" s="276" t="str">
        <f t="shared" si="70"/>
        <v>Part14</v>
      </c>
      <c r="C293" s="608" t="str">
        <f t="shared" si="79"/>
        <v>autre_étab_4</v>
      </c>
      <c r="D293" s="608"/>
      <c r="E293">
        <f t="shared" ca="1" si="78"/>
        <v>0</v>
      </c>
      <c r="F293">
        <f t="shared" ca="1" si="78"/>
        <v>0</v>
      </c>
      <c r="G293" s="216">
        <f t="shared" ca="1" si="78"/>
        <v>0</v>
      </c>
      <c r="H293" t="str">
        <f t="shared" ca="1" si="78"/>
        <v>Prénom, nom, fonction de la personne habilitée puis Signature et cachet :</v>
      </c>
      <c r="I293">
        <f t="shared" ca="1" si="78"/>
        <v>0</v>
      </c>
      <c r="J293"/>
      <c r="K293" t="b">
        <f t="shared" si="73"/>
        <v>0</v>
      </c>
      <c r="L293" t="b">
        <f ca="1">AND(IF(COUNTIF($G$186:G293,G293)&gt;1,FALSE,TRUE),G293&lt;&gt;0,NOT(K293))</f>
        <v>0</v>
      </c>
      <c r="M293" s="165">
        <f t="shared" ca="1" si="74"/>
        <v>0</v>
      </c>
      <c r="N293" s="92" t="str">
        <f t="shared" ca="1" si="75"/>
        <v>x</v>
      </c>
      <c r="O293" s="226">
        <f t="shared" si="76"/>
        <v>0</v>
      </c>
      <c r="P293" s="226">
        <f t="shared" si="77"/>
        <v>0</v>
      </c>
    </row>
    <row r="294" spans="1:16" ht="10.15" hidden="1" customHeight="1" x14ac:dyDescent="0.35">
      <c r="A294" s="59">
        <v>117</v>
      </c>
      <c r="B294" s="276" t="str">
        <f t="shared" si="70"/>
        <v>Part14</v>
      </c>
      <c r="C294" s="608" t="str">
        <f t="shared" si="79"/>
        <v>autre_étab_5</v>
      </c>
      <c r="D294" s="608"/>
      <c r="E294">
        <f t="shared" ca="1" si="78"/>
        <v>0</v>
      </c>
      <c r="F294">
        <f t="shared" ca="1" si="78"/>
        <v>0</v>
      </c>
      <c r="G294" s="216">
        <f t="shared" ca="1" si="78"/>
        <v>0</v>
      </c>
      <c r="H294" t="str">
        <f t="shared" ca="1" si="78"/>
        <v>Prénom, nom, fonction de la personne habilitée puis Signature et cachet :</v>
      </c>
      <c r="I294">
        <f t="shared" ca="1" si="78"/>
        <v>0</v>
      </c>
      <c r="J294"/>
      <c r="K294" t="b">
        <f t="shared" si="73"/>
        <v>0</v>
      </c>
      <c r="L294" t="b">
        <f ca="1">AND(IF(COUNTIF($G$186:G294,G294)&gt;1,FALSE,TRUE),G294&lt;&gt;0,NOT(K294))</f>
        <v>0</v>
      </c>
      <c r="M294" s="165">
        <f t="shared" ca="1" si="74"/>
        <v>0</v>
      </c>
      <c r="N294" s="92" t="str">
        <f t="shared" ca="1" si="75"/>
        <v>x</v>
      </c>
      <c r="O294" s="226">
        <f t="shared" si="76"/>
        <v>0</v>
      </c>
      <c r="P294" s="226">
        <f t="shared" si="77"/>
        <v>0</v>
      </c>
    </row>
    <row r="295" spans="1:16" ht="10.15" hidden="1" customHeight="1" x14ac:dyDescent="0.35">
      <c r="A295" s="59">
        <v>118</v>
      </c>
      <c r="B295" s="276" t="str">
        <f t="shared" si="70"/>
        <v>Part14</v>
      </c>
      <c r="C295" s="608" t="str">
        <f t="shared" si="79"/>
        <v>autre_étab_6</v>
      </c>
      <c r="D295" s="608"/>
      <c r="E295">
        <f t="shared" ca="1" si="78"/>
        <v>0</v>
      </c>
      <c r="F295">
        <f t="shared" ca="1" si="78"/>
        <v>0</v>
      </c>
      <c r="G295" s="216">
        <f t="shared" ca="1" si="78"/>
        <v>0</v>
      </c>
      <c r="H295" t="str">
        <f t="shared" ca="1" si="78"/>
        <v>Prénom, nom, fonction de la personne habilitée puis Signature et cachet :</v>
      </c>
      <c r="I295">
        <f t="shared" ca="1" si="78"/>
        <v>0</v>
      </c>
      <c r="J295"/>
      <c r="K295" t="b">
        <f t="shared" si="73"/>
        <v>0</v>
      </c>
      <c r="L295" t="b">
        <f ca="1">AND(IF(COUNTIF($G$186:G295,G295)&gt;1,FALSE,TRUE),G295&lt;&gt;0,NOT(K295))</f>
        <v>0</v>
      </c>
      <c r="M295" s="165">
        <f t="shared" ca="1" si="74"/>
        <v>0</v>
      </c>
      <c r="N295" s="92" t="str">
        <f t="shared" ca="1" si="75"/>
        <v>x</v>
      </c>
      <c r="O295" s="226">
        <f t="shared" si="76"/>
        <v>0</v>
      </c>
      <c r="P295" s="226">
        <f t="shared" si="77"/>
        <v>0</v>
      </c>
    </row>
    <row r="296" spans="1:16" ht="10.15" hidden="1" customHeight="1" x14ac:dyDescent="0.35">
      <c r="A296" s="59">
        <v>119</v>
      </c>
      <c r="B296" s="276" t="str">
        <f t="shared" si="70"/>
        <v>Part14</v>
      </c>
      <c r="C296" s="608" t="str">
        <f t="shared" si="79"/>
        <v>autre_étab_7</v>
      </c>
      <c r="D296" s="608"/>
      <c r="E296">
        <f t="shared" ref="E296:I305" ca="1" si="80">INDIRECT("'"&amp;$B296&amp;"'!"&amp;E$184&amp;ROW(INDIRECT("'"&amp;$B296&amp;"'!"&amp;$C296)))</f>
        <v>0</v>
      </c>
      <c r="F296">
        <f t="shared" ca="1" si="80"/>
        <v>0</v>
      </c>
      <c r="G296" s="216">
        <f t="shared" ca="1" si="80"/>
        <v>0</v>
      </c>
      <c r="H296" t="str">
        <f t="shared" ca="1" si="80"/>
        <v>Prénom, nom, fonction de la personne habilitée puis Signature et cachet :</v>
      </c>
      <c r="I296">
        <f t="shared" ca="1" si="80"/>
        <v>0</v>
      </c>
      <c r="J296"/>
      <c r="K296" t="b">
        <f t="shared" si="73"/>
        <v>0</v>
      </c>
      <c r="L296" t="b">
        <f ca="1">AND(IF(COUNTIF($G$186:G296,G296)&gt;1,FALSE,TRUE),G296&lt;&gt;0,NOT(K296))</f>
        <v>0</v>
      </c>
      <c r="M296" s="165">
        <f t="shared" ca="1" si="74"/>
        <v>0</v>
      </c>
      <c r="N296" s="92" t="str">
        <f t="shared" ca="1" si="75"/>
        <v>x</v>
      </c>
      <c r="O296" s="226">
        <f t="shared" si="76"/>
        <v>0</v>
      </c>
      <c r="P296" s="226">
        <f t="shared" si="77"/>
        <v>0</v>
      </c>
    </row>
    <row r="297" spans="1:16" ht="10.15" hidden="1" customHeight="1" x14ac:dyDescent="0.35">
      <c r="A297" s="59">
        <v>120</v>
      </c>
      <c r="B297" s="276" t="str">
        <f t="shared" si="70"/>
        <v>Part14</v>
      </c>
      <c r="C297" s="608" t="str">
        <f t="shared" si="79"/>
        <v>autre_étab_8</v>
      </c>
      <c r="D297" s="608"/>
      <c r="E297">
        <f t="shared" ca="1" si="80"/>
        <v>0</v>
      </c>
      <c r="F297">
        <f t="shared" ca="1" si="80"/>
        <v>0</v>
      </c>
      <c r="G297" s="216">
        <f t="shared" ca="1" si="80"/>
        <v>0</v>
      </c>
      <c r="H297" t="str">
        <f t="shared" ca="1" si="80"/>
        <v>Prénom, nom, fonction de la personne habilitée puis Signature et cachet :</v>
      </c>
      <c r="I297">
        <f t="shared" ca="1" si="80"/>
        <v>0</v>
      </c>
      <c r="J297"/>
      <c r="K297" t="b">
        <f t="shared" si="73"/>
        <v>0</v>
      </c>
      <c r="L297" t="b">
        <f ca="1">AND(IF(COUNTIF($G$186:G297,G297)&gt;1,FALSE,TRUE),G297&lt;&gt;0,NOT(K297))</f>
        <v>0</v>
      </c>
      <c r="M297" s="165">
        <f t="shared" ca="1" si="74"/>
        <v>0</v>
      </c>
      <c r="N297" s="92" t="str">
        <f t="shared" ca="1" si="75"/>
        <v>x</v>
      </c>
      <c r="O297" s="226">
        <f t="shared" si="76"/>
        <v>0</v>
      </c>
      <c r="P297" s="226">
        <f t="shared" si="77"/>
        <v>0</v>
      </c>
    </row>
    <row r="298" spans="1:16" ht="10.15" hidden="1" customHeight="1" x14ac:dyDescent="0.35">
      <c r="A298" s="59">
        <v>121</v>
      </c>
      <c r="B298" s="276" t="str">
        <f t="shared" si="70"/>
        <v>Part15</v>
      </c>
      <c r="C298" s="608" t="str">
        <f t="shared" si="79"/>
        <v>autre_étab_1</v>
      </c>
      <c r="D298" s="608"/>
      <c r="E298" t="str">
        <f t="shared" ca="1" si="80"/>
        <v xml:space="preserve"> 
()</v>
      </c>
      <c r="F298" t="str">
        <f t="shared" ca="1" si="80"/>
        <v>Étab de la fiche</v>
      </c>
      <c r="G298" s="216" t="str">
        <f t="shared" ca="1" si="80"/>
        <v/>
      </c>
      <c r="H298">
        <f t="shared" ca="1" si="80"/>
        <v>0</v>
      </c>
      <c r="I298">
        <f t="shared" ca="1" si="80"/>
        <v>0</v>
      </c>
      <c r="J298"/>
      <c r="K298" t="b">
        <f t="shared" si="73"/>
        <v>1</v>
      </c>
      <c r="L298" t="b">
        <f ca="1">AND(IF(COUNTIF($G$186:G298,G298)&gt;1,FALSE,TRUE),G298&lt;&gt;0,NOT(K298))</f>
        <v>0</v>
      </c>
      <c r="M298" s="165">
        <f t="shared" ca="1" si="74"/>
        <v>0</v>
      </c>
      <c r="N298" s="92" t="str">
        <f t="shared" ca="1" si="75"/>
        <v>x</v>
      </c>
      <c r="O298" s="226">
        <f t="shared" ca="1" si="76"/>
        <v>0</v>
      </c>
      <c r="P298" s="226">
        <f t="shared" ca="1" si="77"/>
        <v>0</v>
      </c>
    </row>
    <row r="299" spans="1:16" ht="10.15" hidden="1" customHeight="1" x14ac:dyDescent="0.35">
      <c r="A299" s="59">
        <v>122</v>
      </c>
      <c r="B299" s="276" t="str">
        <f t="shared" si="70"/>
        <v>Part15</v>
      </c>
      <c r="C299" s="608" t="str">
        <f t="shared" si="79"/>
        <v>autre_étab_2</v>
      </c>
      <c r="D299" s="608"/>
      <c r="E299">
        <f t="shared" ca="1" si="80"/>
        <v>0</v>
      </c>
      <c r="F299">
        <f t="shared" ca="1" si="80"/>
        <v>0</v>
      </c>
      <c r="G299" s="216">
        <f t="shared" ca="1" si="80"/>
        <v>0</v>
      </c>
      <c r="H299" t="str">
        <f t="shared" ca="1" si="80"/>
        <v>Prénom, nom, fonction de la personne habilitée puis Signature et cachet :</v>
      </c>
      <c r="I299">
        <f t="shared" ca="1" si="80"/>
        <v>0</v>
      </c>
      <c r="J299"/>
      <c r="K299" t="b">
        <f t="shared" si="73"/>
        <v>0</v>
      </c>
      <c r="L299" t="b">
        <f ca="1">AND(IF(COUNTIF($G$186:G299,G299)&gt;1,FALSE,TRUE),G299&lt;&gt;0,NOT(K299))</f>
        <v>0</v>
      </c>
      <c r="M299" s="165">
        <f t="shared" ca="1" si="74"/>
        <v>0</v>
      </c>
      <c r="N299" s="92" t="str">
        <f t="shared" ca="1" si="75"/>
        <v>x</v>
      </c>
      <c r="O299" s="226">
        <f t="shared" si="76"/>
        <v>0</v>
      </c>
      <c r="P299" s="226">
        <f t="shared" si="77"/>
        <v>0</v>
      </c>
    </row>
    <row r="300" spans="1:16" ht="10.15" hidden="1" customHeight="1" x14ac:dyDescent="0.35">
      <c r="A300" s="59">
        <v>123</v>
      </c>
      <c r="B300" s="276" t="str">
        <f t="shared" si="70"/>
        <v>Part15</v>
      </c>
      <c r="C300" s="608" t="str">
        <f t="shared" si="79"/>
        <v>autre_étab_3</v>
      </c>
      <c r="D300" s="608"/>
      <c r="E300">
        <f t="shared" ca="1" si="80"/>
        <v>0</v>
      </c>
      <c r="F300">
        <f t="shared" ca="1" si="80"/>
        <v>0</v>
      </c>
      <c r="G300" s="216">
        <f t="shared" ca="1" si="80"/>
        <v>0</v>
      </c>
      <c r="H300" t="str">
        <f t="shared" ca="1" si="80"/>
        <v>Prénom, nom, fonction de la personne habilitée puis Signature et cachet :</v>
      </c>
      <c r="I300">
        <f t="shared" ca="1" si="80"/>
        <v>0</v>
      </c>
      <c r="J300"/>
      <c r="K300" t="b">
        <f t="shared" si="73"/>
        <v>0</v>
      </c>
      <c r="L300" t="b">
        <f ca="1">AND(IF(COUNTIF($G$186:G300,G300)&gt;1,FALSE,TRUE),G300&lt;&gt;0,NOT(K300))</f>
        <v>0</v>
      </c>
      <c r="M300" s="165">
        <f t="shared" ca="1" si="74"/>
        <v>0</v>
      </c>
      <c r="N300" s="92" t="str">
        <f t="shared" ca="1" si="75"/>
        <v>x</v>
      </c>
      <c r="O300" s="226">
        <f t="shared" si="76"/>
        <v>0</v>
      </c>
      <c r="P300" s="226">
        <f t="shared" si="77"/>
        <v>0</v>
      </c>
    </row>
    <row r="301" spans="1:16" ht="10.15" hidden="1" customHeight="1" x14ac:dyDescent="0.35">
      <c r="A301" s="59">
        <v>124</v>
      </c>
      <c r="B301" s="276" t="str">
        <f t="shared" si="70"/>
        <v>Part15</v>
      </c>
      <c r="C301" s="608" t="str">
        <f t="shared" si="79"/>
        <v>autre_étab_4</v>
      </c>
      <c r="D301" s="608"/>
      <c r="E301">
        <f t="shared" ca="1" si="80"/>
        <v>0</v>
      </c>
      <c r="F301">
        <f t="shared" ca="1" si="80"/>
        <v>0</v>
      </c>
      <c r="G301" s="216">
        <f t="shared" ca="1" si="80"/>
        <v>0</v>
      </c>
      <c r="H301" t="str">
        <f t="shared" ca="1" si="80"/>
        <v>Prénom, nom, fonction de la personne habilitée puis Signature et cachet :</v>
      </c>
      <c r="I301">
        <f t="shared" ca="1" si="80"/>
        <v>0</v>
      </c>
      <c r="J301"/>
      <c r="K301" t="b">
        <f t="shared" si="73"/>
        <v>0</v>
      </c>
      <c r="L301" t="b">
        <f ca="1">AND(IF(COUNTIF($G$186:G301,G301)&gt;1,FALSE,TRUE),G301&lt;&gt;0,NOT(K301))</f>
        <v>0</v>
      </c>
      <c r="M301" s="165">
        <f t="shared" ca="1" si="74"/>
        <v>0</v>
      </c>
      <c r="N301" s="92" t="str">
        <f t="shared" ca="1" si="75"/>
        <v>x</v>
      </c>
      <c r="O301" s="226">
        <f t="shared" si="76"/>
        <v>0</v>
      </c>
      <c r="P301" s="226">
        <f t="shared" si="77"/>
        <v>0</v>
      </c>
    </row>
    <row r="302" spans="1:16" ht="10.15" hidden="1" customHeight="1" x14ac:dyDescent="0.35">
      <c r="A302" s="59">
        <v>125</v>
      </c>
      <c r="B302" s="276" t="str">
        <f t="shared" si="70"/>
        <v>Part15</v>
      </c>
      <c r="C302" s="608" t="str">
        <f t="shared" si="79"/>
        <v>autre_étab_5</v>
      </c>
      <c r="D302" s="608"/>
      <c r="E302">
        <f t="shared" ca="1" si="80"/>
        <v>0</v>
      </c>
      <c r="F302">
        <f t="shared" ca="1" si="80"/>
        <v>0</v>
      </c>
      <c r="G302" s="216">
        <f t="shared" ca="1" si="80"/>
        <v>0</v>
      </c>
      <c r="H302" t="str">
        <f t="shared" ca="1" si="80"/>
        <v>Prénom, nom, fonction de la personne habilitée puis Signature et cachet :</v>
      </c>
      <c r="I302">
        <f t="shared" ca="1" si="80"/>
        <v>0</v>
      </c>
      <c r="J302"/>
      <c r="K302" t="b">
        <f t="shared" si="73"/>
        <v>0</v>
      </c>
      <c r="L302" t="b">
        <f ca="1">AND(IF(COUNTIF($G$186:G302,G302)&gt;1,FALSE,TRUE),G302&lt;&gt;0,NOT(K302))</f>
        <v>0</v>
      </c>
      <c r="M302" s="165">
        <f t="shared" ca="1" si="74"/>
        <v>0</v>
      </c>
      <c r="N302" s="92" t="str">
        <f t="shared" ca="1" si="75"/>
        <v>x</v>
      </c>
      <c r="O302" s="226">
        <f t="shared" si="76"/>
        <v>0</v>
      </c>
      <c r="P302" s="226">
        <f t="shared" si="77"/>
        <v>0</v>
      </c>
    </row>
    <row r="303" spans="1:16" ht="10.15" hidden="1" customHeight="1" x14ac:dyDescent="0.35">
      <c r="A303" s="59">
        <v>126</v>
      </c>
      <c r="B303" s="276" t="str">
        <f t="shared" si="70"/>
        <v>Part15</v>
      </c>
      <c r="C303" s="608" t="str">
        <f t="shared" si="79"/>
        <v>autre_étab_6</v>
      </c>
      <c r="D303" s="608"/>
      <c r="E303">
        <f t="shared" ca="1" si="80"/>
        <v>0</v>
      </c>
      <c r="F303">
        <f t="shared" ca="1" si="80"/>
        <v>0</v>
      </c>
      <c r="G303" s="216">
        <f t="shared" ca="1" si="80"/>
        <v>0</v>
      </c>
      <c r="H303" t="str">
        <f t="shared" ca="1" si="80"/>
        <v>Prénom, nom, fonction de la personne habilitée puis Signature et cachet :</v>
      </c>
      <c r="I303">
        <f t="shared" ca="1" si="80"/>
        <v>0</v>
      </c>
      <c r="J303"/>
      <c r="K303" t="b">
        <f t="shared" si="73"/>
        <v>0</v>
      </c>
      <c r="L303" t="b">
        <f ca="1">AND(IF(COUNTIF($G$186:G303,G303)&gt;1,FALSE,TRUE),G303&lt;&gt;0,NOT(K303))</f>
        <v>0</v>
      </c>
      <c r="M303" s="165">
        <f t="shared" ca="1" si="74"/>
        <v>0</v>
      </c>
      <c r="N303" s="92" t="str">
        <f t="shared" ca="1" si="75"/>
        <v>x</v>
      </c>
      <c r="O303" s="226">
        <f t="shared" si="76"/>
        <v>0</v>
      </c>
      <c r="P303" s="226">
        <f t="shared" si="77"/>
        <v>0</v>
      </c>
    </row>
    <row r="304" spans="1:16" ht="10.15" hidden="1" customHeight="1" x14ac:dyDescent="0.35">
      <c r="A304" s="59">
        <v>127</v>
      </c>
      <c r="B304" s="276" t="str">
        <f t="shared" si="70"/>
        <v>Part15</v>
      </c>
      <c r="C304" s="608" t="str">
        <f t="shared" si="79"/>
        <v>autre_étab_7</v>
      </c>
      <c r="D304" s="608"/>
      <c r="E304">
        <f t="shared" ca="1" si="80"/>
        <v>0</v>
      </c>
      <c r="F304">
        <f t="shared" ca="1" si="80"/>
        <v>0</v>
      </c>
      <c r="G304" s="216">
        <f t="shared" ca="1" si="80"/>
        <v>0</v>
      </c>
      <c r="H304" t="str">
        <f t="shared" ca="1" si="80"/>
        <v>Prénom, nom, fonction de la personne habilitée puis Signature et cachet :</v>
      </c>
      <c r="I304">
        <f t="shared" ca="1" si="80"/>
        <v>0</v>
      </c>
      <c r="J304"/>
      <c r="K304" t="b">
        <f t="shared" si="73"/>
        <v>0</v>
      </c>
      <c r="L304" t="b">
        <f ca="1">AND(IF(COUNTIF($G$186:G304,G304)&gt;1,FALSE,TRUE),G304&lt;&gt;0,NOT(K304))</f>
        <v>0</v>
      </c>
      <c r="M304" s="165">
        <f t="shared" ca="1" si="74"/>
        <v>0</v>
      </c>
      <c r="N304" s="92" t="str">
        <f t="shared" ca="1" si="75"/>
        <v>x</v>
      </c>
      <c r="O304" s="226">
        <f t="shared" si="76"/>
        <v>0</v>
      </c>
      <c r="P304" s="226">
        <f t="shared" si="77"/>
        <v>0</v>
      </c>
    </row>
    <row r="305" spans="1:16" ht="10.15" hidden="1" customHeight="1" x14ac:dyDescent="0.35">
      <c r="A305" s="59">
        <v>128</v>
      </c>
      <c r="B305" s="276" t="str">
        <f t="shared" si="70"/>
        <v>Part15</v>
      </c>
      <c r="C305" s="608" t="str">
        <f t="shared" si="79"/>
        <v>autre_étab_8</v>
      </c>
      <c r="D305" s="608"/>
      <c r="E305">
        <f t="shared" ca="1" si="80"/>
        <v>0</v>
      </c>
      <c r="F305">
        <f t="shared" ca="1" si="80"/>
        <v>0</v>
      </c>
      <c r="G305" s="216">
        <f t="shared" ca="1" si="80"/>
        <v>0</v>
      </c>
      <c r="H305" t="str">
        <f t="shared" ca="1" si="80"/>
        <v>Prénom, nom, fonction de la personne habilitée puis Signature et cachet :</v>
      </c>
      <c r="I305">
        <f t="shared" ca="1" si="80"/>
        <v>0</v>
      </c>
      <c r="J305"/>
      <c r="K305" t="b">
        <f t="shared" si="73"/>
        <v>0</v>
      </c>
      <c r="L305" t="b">
        <f ca="1">AND(IF(COUNTIF($G$186:G305,G305)&gt;1,FALSE,TRUE),G305&lt;&gt;0,NOT(K305))</f>
        <v>0</v>
      </c>
      <c r="M305" s="165">
        <f t="shared" ca="1" si="74"/>
        <v>0</v>
      </c>
      <c r="N305" s="92" t="str">
        <f t="shared" ca="1" si="75"/>
        <v>x</v>
      </c>
      <c r="O305" s="226">
        <f t="shared" si="76"/>
        <v>0</v>
      </c>
      <c r="P305" s="226">
        <f t="shared" si="77"/>
        <v>0</v>
      </c>
    </row>
    <row r="306" spans="1:16" ht="10.15" hidden="1" customHeight="1" x14ac:dyDescent="0.35">
      <c r="A306" s="59">
        <v>129</v>
      </c>
      <c r="B306" s="276" t="str">
        <f t="shared" si="70"/>
        <v>Part16</v>
      </c>
      <c r="C306" s="608" t="str">
        <f t="shared" si="79"/>
        <v>autre_étab_1</v>
      </c>
      <c r="D306" s="608"/>
      <c r="E306" t="str">
        <f t="shared" ref="E306:I315" ca="1" si="81">INDIRECT("'"&amp;$B306&amp;"'!"&amp;E$184&amp;ROW(INDIRECT("'"&amp;$B306&amp;"'!"&amp;$C306)))</f>
        <v xml:space="preserve"> 
()</v>
      </c>
      <c r="F306" t="str">
        <f t="shared" ca="1" si="81"/>
        <v>Étab de la fiche</v>
      </c>
      <c r="G306" s="216" t="str">
        <f t="shared" ca="1" si="81"/>
        <v/>
      </c>
      <c r="H306">
        <f t="shared" ca="1" si="81"/>
        <v>0</v>
      </c>
      <c r="I306">
        <f t="shared" ca="1" si="81"/>
        <v>0</v>
      </c>
      <c r="J306"/>
      <c r="K306" t="b">
        <f t="shared" si="73"/>
        <v>1</v>
      </c>
      <c r="L306" t="b">
        <f ca="1">AND(IF(COUNTIF($G$186:G306,G306)&gt;1,FALSE,TRUE),G306&lt;&gt;0,NOT(K306))</f>
        <v>0</v>
      </c>
      <c r="M306" s="165">
        <f t="shared" ca="1" si="74"/>
        <v>0</v>
      </c>
      <c r="N306" s="92" t="str">
        <f t="shared" ca="1" si="75"/>
        <v>x</v>
      </c>
      <c r="O306" s="226">
        <f t="shared" ca="1" si="76"/>
        <v>0</v>
      </c>
      <c r="P306" s="226">
        <f t="shared" ca="1" si="77"/>
        <v>0</v>
      </c>
    </row>
    <row r="307" spans="1:16" ht="10.15" hidden="1" customHeight="1" x14ac:dyDescent="0.35">
      <c r="A307" s="59">
        <v>130</v>
      </c>
      <c r="B307" s="276" t="str">
        <f t="shared" si="70"/>
        <v>Part16</v>
      </c>
      <c r="C307" s="608" t="str">
        <f t="shared" si="79"/>
        <v>autre_étab_2</v>
      </c>
      <c r="D307" s="608"/>
      <c r="E307">
        <f t="shared" ca="1" si="81"/>
        <v>0</v>
      </c>
      <c r="F307">
        <f t="shared" ca="1" si="81"/>
        <v>0</v>
      </c>
      <c r="G307" s="216">
        <f t="shared" ca="1" si="81"/>
        <v>0</v>
      </c>
      <c r="H307" t="str">
        <f t="shared" ca="1" si="81"/>
        <v>Prénom, nom, fonction de la personne habilitée puis Signature et cachet :</v>
      </c>
      <c r="I307">
        <f t="shared" ca="1" si="81"/>
        <v>0</v>
      </c>
      <c r="J307"/>
      <c r="K307" t="b">
        <f t="shared" si="73"/>
        <v>0</v>
      </c>
      <c r="L307" t="b">
        <f ca="1">AND(IF(COUNTIF($G$186:G307,G307)&gt;1,FALSE,TRUE),G307&lt;&gt;0,NOT(K307))</f>
        <v>0</v>
      </c>
      <c r="M307" s="165">
        <f t="shared" ca="1" si="74"/>
        <v>0</v>
      </c>
      <c r="N307" s="92" t="str">
        <f t="shared" ca="1" si="75"/>
        <v>x</v>
      </c>
      <c r="O307" s="226">
        <f t="shared" si="76"/>
        <v>0</v>
      </c>
      <c r="P307" s="226">
        <f t="shared" si="77"/>
        <v>0</v>
      </c>
    </row>
    <row r="308" spans="1:16" ht="10.15" hidden="1" customHeight="1" x14ac:dyDescent="0.35">
      <c r="A308" s="59">
        <v>131</v>
      </c>
      <c r="B308" s="276" t="str">
        <f t="shared" si="70"/>
        <v>Part16</v>
      </c>
      <c r="C308" s="608" t="str">
        <f t="shared" si="79"/>
        <v>autre_étab_3</v>
      </c>
      <c r="D308" s="608"/>
      <c r="E308">
        <f t="shared" ca="1" si="81"/>
        <v>0</v>
      </c>
      <c r="F308">
        <f t="shared" ca="1" si="81"/>
        <v>0</v>
      </c>
      <c r="G308" s="216">
        <f t="shared" ca="1" si="81"/>
        <v>0</v>
      </c>
      <c r="H308" t="str">
        <f t="shared" ca="1" si="81"/>
        <v>Prénom, nom, fonction de la personne habilitée puis Signature et cachet :</v>
      </c>
      <c r="I308">
        <f t="shared" ca="1" si="81"/>
        <v>0</v>
      </c>
      <c r="J308"/>
      <c r="K308" t="b">
        <f t="shared" si="73"/>
        <v>0</v>
      </c>
      <c r="L308" t="b">
        <f ca="1">AND(IF(COUNTIF($G$186:G308,G308)&gt;1,FALSE,TRUE),G308&lt;&gt;0,NOT(K308))</f>
        <v>0</v>
      </c>
      <c r="M308" s="165">
        <f t="shared" ca="1" si="74"/>
        <v>0</v>
      </c>
      <c r="N308" s="92" t="str">
        <f t="shared" ca="1" si="75"/>
        <v>x</v>
      </c>
      <c r="O308" s="226">
        <f t="shared" si="76"/>
        <v>0</v>
      </c>
      <c r="P308" s="226">
        <f t="shared" si="77"/>
        <v>0</v>
      </c>
    </row>
    <row r="309" spans="1:16" ht="10.15" hidden="1" customHeight="1" x14ac:dyDescent="0.35">
      <c r="A309" s="59">
        <v>132</v>
      </c>
      <c r="B309" s="276" t="str">
        <f t="shared" si="70"/>
        <v>Part16</v>
      </c>
      <c r="C309" s="608" t="str">
        <f t="shared" si="79"/>
        <v>autre_étab_4</v>
      </c>
      <c r="D309" s="608"/>
      <c r="E309">
        <f t="shared" ca="1" si="81"/>
        <v>0</v>
      </c>
      <c r="F309">
        <f t="shared" ca="1" si="81"/>
        <v>0</v>
      </c>
      <c r="G309" s="216">
        <f t="shared" ca="1" si="81"/>
        <v>0</v>
      </c>
      <c r="H309" t="str">
        <f t="shared" ca="1" si="81"/>
        <v>Prénom, nom, fonction de la personne habilitée puis Signature et cachet :</v>
      </c>
      <c r="I309">
        <f t="shared" ca="1" si="81"/>
        <v>0</v>
      </c>
      <c r="J309"/>
      <c r="K309" t="b">
        <f t="shared" si="73"/>
        <v>0</v>
      </c>
      <c r="L309" t="b">
        <f ca="1">AND(IF(COUNTIF($G$186:G309,G309)&gt;1,FALSE,TRUE),G309&lt;&gt;0,NOT(K309))</f>
        <v>0</v>
      </c>
      <c r="M309" s="165">
        <f t="shared" ca="1" si="74"/>
        <v>0</v>
      </c>
      <c r="N309" s="92" t="str">
        <f t="shared" ca="1" si="75"/>
        <v>x</v>
      </c>
      <c r="O309" s="226">
        <f t="shared" si="76"/>
        <v>0</v>
      </c>
      <c r="P309" s="226">
        <f t="shared" si="77"/>
        <v>0</v>
      </c>
    </row>
    <row r="310" spans="1:16" ht="10.15" hidden="1" customHeight="1" x14ac:dyDescent="0.35">
      <c r="A310" s="59">
        <v>133</v>
      </c>
      <c r="B310" s="276" t="str">
        <f t="shared" si="70"/>
        <v>Part16</v>
      </c>
      <c r="C310" s="608" t="str">
        <f t="shared" si="79"/>
        <v>autre_étab_5</v>
      </c>
      <c r="D310" s="608"/>
      <c r="E310">
        <f t="shared" ca="1" si="81"/>
        <v>0</v>
      </c>
      <c r="F310">
        <f t="shared" ca="1" si="81"/>
        <v>0</v>
      </c>
      <c r="G310" s="216">
        <f t="shared" ca="1" si="81"/>
        <v>0</v>
      </c>
      <c r="H310" t="str">
        <f t="shared" ca="1" si="81"/>
        <v>Prénom, nom, fonction de la personne habilitée puis Signature et cachet :</v>
      </c>
      <c r="I310">
        <f t="shared" ca="1" si="81"/>
        <v>0</v>
      </c>
      <c r="J310"/>
      <c r="K310" t="b">
        <f t="shared" si="73"/>
        <v>0</v>
      </c>
      <c r="L310" t="b">
        <f ca="1">AND(IF(COUNTIF($G$186:G310,G310)&gt;1,FALSE,TRUE),G310&lt;&gt;0,NOT(K310))</f>
        <v>0</v>
      </c>
      <c r="M310" s="165">
        <f t="shared" ca="1" si="74"/>
        <v>0</v>
      </c>
      <c r="N310" s="92" t="str">
        <f t="shared" ca="1" si="75"/>
        <v>x</v>
      </c>
      <c r="O310" s="226">
        <f t="shared" si="76"/>
        <v>0</v>
      </c>
      <c r="P310" s="226">
        <f t="shared" si="77"/>
        <v>0</v>
      </c>
    </row>
    <row r="311" spans="1:16" ht="10.15" hidden="1" customHeight="1" x14ac:dyDescent="0.35">
      <c r="A311" s="59">
        <v>134</v>
      </c>
      <c r="B311" s="276" t="str">
        <f t="shared" si="70"/>
        <v>Part16</v>
      </c>
      <c r="C311" s="608" t="str">
        <f t="shared" si="79"/>
        <v>autre_étab_6</v>
      </c>
      <c r="D311" s="608"/>
      <c r="E311">
        <f t="shared" ca="1" si="81"/>
        <v>0</v>
      </c>
      <c r="F311">
        <f t="shared" ca="1" si="81"/>
        <v>0</v>
      </c>
      <c r="G311" s="216">
        <f t="shared" ca="1" si="81"/>
        <v>0</v>
      </c>
      <c r="H311" t="str">
        <f t="shared" ca="1" si="81"/>
        <v>Prénom, nom, fonction de la personne habilitée puis Signature et cachet :</v>
      </c>
      <c r="I311">
        <f t="shared" ca="1" si="81"/>
        <v>0</v>
      </c>
      <c r="J311"/>
      <c r="K311" t="b">
        <f t="shared" si="73"/>
        <v>0</v>
      </c>
      <c r="L311" t="b">
        <f ca="1">AND(IF(COUNTIF($G$186:G311,G311)&gt;1,FALSE,TRUE),G311&lt;&gt;0,NOT(K311))</f>
        <v>0</v>
      </c>
      <c r="M311" s="165">
        <f t="shared" ca="1" si="74"/>
        <v>0</v>
      </c>
      <c r="N311" s="92" t="str">
        <f t="shared" ca="1" si="75"/>
        <v>x</v>
      </c>
      <c r="O311" s="226">
        <f t="shared" si="76"/>
        <v>0</v>
      </c>
      <c r="P311" s="226">
        <f t="shared" si="77"/>
        <v>0</v>
      </c>
    </row>
    <row r="312" spans="1:16" ht="10.15" hidden="1" customHeight="1" x14ac:dyDescent="0.35">
      <c r="A312" s="59">
        <v>135</v>
      </c>
      <c r="B312" s="276" t="str">
        <f t="shared" si="70"/>
        <v>Part16</v>
      </c>
      <c r="C312" s="608" t="str">
        <f t="shared" si="79"/>
        <v>autre_étab_7</v>
      </c>
      <c r="D312" s="608"/>
      <c r="E312">
        <f t="shared" ca="1" si="81"/>
        <v>0</v>
      </c>
      <c r="F312">
        <f t="shared" ca="1" si="81"/>
        <v>0</v>
      </c>
      <c r="G312" s="216">
        <f t="shared" ca="1" si="81"/>
        <v>0</v>
      </c>
      <c r="H312" t="str">
        <f t="shared" ca="1" si="81"/>
        <v>Prénom, nom, fonction de la personne habilitée puis Signature et cachet :</v>
      </c>
      <c r="I312">
        <f t="shared" ca="1" si="81"/>
        <v>0</v>
      </c>
      <c r="J312"/>
      <c r="K312" t="b">
        <f t="shared" si="73"/>
        <v>0</v>
      </c>
      <c r="L312" t="b">
        <f ca="1">AND(IF(COUNTIF($G$186:G312,G312)&gt;1,FALSE,TRUE),G312&lt;&gt;0,NOT(K312))</f>
        <v>0</v>
      </c>
      <c r="M312" s="165">
        <f t="shared" ca="1" si="74"/>
        <v>0</v>
      </c>
      <c r="N312" s="92" t="str">
        <f t="shared" ca="1" si="75"/>
        <v>x</v>
      </c>
      <c r="O312" s="226">
        <f t="shared" si="76"/>
        <v>0</v>
      </c>
      <c r="P312" s="226">
        <f t="shared" si="77"/>
        <v>0</v>
      </c>
    </row>
    <row r="313" spans="1:16" ht="10.15" hidden="1" customHeight="1" x14ac:dyDescent="0.35">
      <c r="A313" s="59">
        <v>136</v>
      </c>
      <c r="B313" s="276" t="str">
        <f t="shared" si="70"/>
        <v>Part16</v>
      </c>
      <c r="C313" s="608" t="str">
        <f t="shared" si="79"/>
        <v>autre_étab_8</v>
      </c>
      <c r="D313" s="608"/>
      <c r="E313">
        <f t="shared" ca="1" si="81"/>
        <v>0</v>
      </c>
      <c r="F313">
        <f t="shared" ca="1" si="81"/>
        <v>0</v>
      </c>
      <c r="G313" s="216">
        <f t="shared" ca="1" si="81"/>
        <v>0</v>
      </c>
      <c r="H313" t="str">
        <f t="shared" ca="1" si="81"/>
        <v>Prénom, nom, fonction de la personne habilitée puis Signature et cachet :</v>
      </c>
      <c r="I313">
        <f t="shared" ca="1" si="81"/>
        <v>0</v>
      </c>
      <c r="J313"/>
      <c r="K313" t="b">
        <f t="shared" si="73"/>
        <v>0</v>
      </c>
      <c r="L313" t="b">
        <f ca="1">AND(IF(COUNTIF($G$186:G313,G313)&gt;1,FALSE,TRUE),G313&lt;&gt;0,NOT(K313))</f>
        <v>0</v>
      </c>
      <c r="M313" s="165">
        <f t="shared" ca="1" si="74"/>
        <v>0</v>
      </c>
      <c r="N313" s="92" t="str">
        <f t="shared" ca="1" si="75"/>
        <v>x</v>
      </c>
      <c r="O313" s="226">
        <f t="shared" si="76"/>
        <v>0</v>
      </c>
      <c r="P313" s="226">
        <f t="shared" si="77"/>
        <v>0</v>
      </c>
    </row>
    <row r="314" spans="1:16" ht="10.15" hidden="1" customHeight="1" x14ac:dyDescent="0.35">
      <c r="A314" s="59">
        <v>137</v>
      </c>
      <c r="B314" s="276" t="str">
        <f t="shared" si="70"/>
        <v>Part17</v>
      </c>
      <c r="C314" s="608" t="str">
        <f t="shared" si="79"/>
        <v>autre_étab_1</v>
      </c>
      <c r="D314" s="608"/>
      <c r="E314" t="str">
        <f t="shared" ca="1" si="81"/>
        <v xml:space="preserve"> 
()</v>
      </c>
      <c r="F314" t="str">
        <f t="shared" ca="1" si="81"/>
        <v>Étab de la fiche</v>
      </c>
      <c r="G314" s="216" t="str">
        <f t="shared" ca="1" si="81"/>
        <v/>
      </c>
      <c r="H314">
        <f t="shared" ca="1" si="81"/>
        <v>0</v>
      </c>
      <c r="I314">
        <f t="shared" ca="1" si="81"/>
        <v>0</v>
      </c>
      <c r="J314"/>
      <c r="K314" t="b">
        <f t="shared" ref="K314:K345" si="82">IF(C314="autre_étab_1",TRUE,FALSE)</f>
        <v>1</v>
      </c>
      <c r="L314" t="b">
        <f ca="1">AND(IF(COUNTIF($G$186:G314,G314)&gt;1,FALSE,TRUE),G314&lt;&gt;0,NOT(K314))</f>
        <v>0</v>
      </c>
      <c r="M314" s="165">
        <f t="shared" ref="M314:M345" ca="1" si="83">M313+L314</f>
        <v>0</v>
      </c>
      <c r="N314" s="92" t="str">
        <f t="shared" ref="N314:N345" ca="1" si="84">IF(L314,M314,"x")</f>
        <v>x</v>
      </c>
      <c r="O314" s="226">
        <f t="shared" ref="O314:O345" ca="1" si="85">IF(K314,H314,0)</f>
        <v>0</v>
      </c>
      <c r="P314" s="226">
        <f t="shared" ref="P314:P345" ca="1" si="86">IF(K314,I314,0)</f>
        <v>0</v>
      </c>
    </row>
    <row r="315" spans="1:16" ht="10.15" hidden="1" customHeight="1" x14ac:dyDescent="0.35">
      <c r="A315" s="59">
        <v>138</v>
      </c>
      <c r="B315" s="276" t="str">
        <f t="shared" si="70"/>
        <v>Part17</v>
      </c>
      <c r="C315" s="608" t="str">
        <f t="shared" si="79"/>
        <v>autre_étab_2</v>
      </c>
      <c r="D315" s="608"/>
      <c r="E315">
        <f t="shared" ca="1" si="81"/>
        <v>0</v>
      </c>
      <c r="F315">
        <f t="shared" ca="1" si="81"/>
        <v>0</v>
      </c>
      <c r="G315" s="216">
        <f t="shared" ca="1" si="81"/>
        <v>0</v>
      </c>
      <c r="H315" t="str">
        <f t="shared" ca="1" si="81"/>
        <v>Prénom, nom, fonction de la personne habilitée puis Signature et cachet :</v>
      </c>
      <c r="I315">
        <f t="shared" ca="1" si="81"/>
        <v>0</v>
      </c>
      <c r="J315"/>
      <c r="K315" t="b">
        <f t="shared" si="82"/>
        <v>0</v>
      </c>
      <c r="L315" t="b">
        <f ca="1">AND(IF(COUNTIF($G$186:G315,G315)&gt;1,FALSE,TRUE),G315&lt;&gt;0,NOT(K315))</f>
        <v>0</v>
      </c>
      <c r="M315" s="165">
        <f t="shared" ca="1" si="83"/>
        <v>0</v>
      </c>
      <c r="N315" s="92" t="str">
        <f t="shared" ca="1" si="84"/>
        <v>x</v>
      </c>
      <c r="O315" s="226">
        <f t="shared" si="85"/>
        <v>0</v>
      </c>
      <c r="P315" s="226">
        <f t="shared" si="86"/>
        <v>0</v>
      </c>
    </row>
    <row r="316" spans="1:16" ht="10.15" hidden="1" customHeight="1" x14ac:dyDescent="0.35">
      <c r="A316" s="59">
        <v>139</v>
      </c>
      <c r="B316" s="276" t="str">
        <f t="shared" si="70"/>
        <v>Part17</v>
      </c>
      <c r="C316" s="608" t="str">
        <f t="shared" si="79"/>
        <v>autre_étab_3</v>
      </c>
      <c r="D316" s="608"/>
      <c r="E316">
        <f t="shared" ref="E316:I325" ca="1" si="87">INDIRECT("'"&amp;$B316&amp;"'!"&amp;E$184&amp;ROW(INDIRECT("'"&amp;$B316&amp;"'!"&amp;$C316)))</f>
        <v>0</v>
      </c>
      <c r="F316">
        <f t="shared" ca="1" si="87"/>
        <v>0</v>
      </c>
      <c r="G316" s="216">
        <f t="shared" ca="1" si="87"/>
        <v>0</v>
      </c>
      <c r="H316" t="str">
        <f t="shared" ca="1" si="87"/>
        <v>Prénom, nom, fonction de la personne habilitée puis Signature et cachet :</v>
      </c>
      <c r="I316">
        <f t="shared" ca="1" si="87"/>
        <v>0</v>
      </c>
      <c r="J316"/>
      <c r="K316" t="b">
        <f t="shared" si="82"/>
        <v>0</v>
      </c>
      <c r="L316" t="b">
        <f ca="1">AND(IF(COUNTIF($G$186:G316,G316)&gt;1,FALSE,TRUE),G316&lt;&gt;0,NOT(K316))</f>
        <v>0</v>
      </c>
      <c r="M316" s="165">
        <f t="shared" ca="1" si="83"/>
        <v>0</v>
      </c>
      <c r="N316" s="92" t="str">
        <f t="shared" ca="1" si="84"/>
        <v>x</v>
      </c>
      <c r="O316" s="226">
        <f t="shared" si="85"/>
        <v>0</v>
      </c>
      <c r="P316" s="226">
        <f t="shared" si="86"/>
        <v>0</v>
      </c>
    </row>
    <row r="317" spans="1:16" ht="10.15" hidden="1" customHeight="1" x14ac:dyDescent="0.35">
      <c r="A317" s="59">
        <v>140</v>
      </c>
      <c r="B317" s="276" t="str">
        <f t="shared" si="70"/>
        <v>Part17</v>
      </c>
      <c r="C317" s="608" t="str">
        <f t="shared" si="79"/>
        <v>autre_étab_4</v>
      </c>
      <c r="D317" s="608"/>
      <c r="E317">
        <f t="shared" ca="1" si="87"/>
        <v>0</v>
      </c>
      <c r="F317">
        <f t="shared" ca="1" si="87"/>
        <v>0</v>
      </c>
      <c r="G317" s="216">
        <f t="shared" ca="1" si="87"/>
        <v>0</v>
      </c>
      <c r="H317" t="str">
        <f t="shared" ca="1" si="87"/>
        <v>Prénom, nom, fonction de la personne habilitée puis Signature et cachet :</v>
      </c>
      <c r="I317">
        <f t="shared" ca="1" si="87"/>
        <v>0</v>
      </c>
      <c r="J317"/>
      <c r="K317" t="b">
        <f t="shared" si="82"/>
        <v>0</v>
      </c>
      <c r="L317" t="b">
        <f ca="1">AND(IF(COUNTIF($G$186:G317,G317)&gt;1,FALSE,TRUE),G317&lt;&gt;0,NOT(K317))</f>
        <v>0</v>
      </c>
      <c r="M317" s="165">
        <f t="shared" ca="1" si="83"/>
        <v>0</v>
      </c>
      <c r="N317" s="92" t="str">
        <f t="shared" ca="1" si="84"/>
        <v>x</v>
      </c>
      <c r="O317" s="226">
        <f t="shared" si="85"/>
        <v>0</v>
      </c>
      <c r="P317" s="226">
        <f t="shared" si="86"/>
        <v>0</v>
      </c>
    </row>
    <row r="318" spans="1:16" ht="10.15" hidden="1" customHeight="1" x14ac:dyDescent="0.35">
      <c r="A318" s="59">
        <v>141</v>
      </c>
      <c r="B318" s="276" t="str">
        <f t="shared" si="70"/>
        <v>Part17</v>
      </c>
      <c r="C318" s="608" t="str">
        <f t="shared" si="79"/>
        <v>autre_étab_5</v>
      </c>
      <c r="D318" s="608"/>
      <c r="E318">
        <f t="shared" ca="1" si="87"/>
        <v>0</v>
      </c>
      <c r="F318">
        <f t="shared" ca="1" si="87"/>
        <v>0</v>
      </c>
      <c r="G318" s="216">
        <f t="shared" ca="1" si="87"/>
        <v>0</v>
      </c>
      <c r="H318" t="str">
        <f t="shared" ca="1" si="87"/>
        <v>Prénom, nom, fonction de la personne habilitée puis Signature et cachet :</v>
      </c>
      <c r="I318">
        <f t="shared" ca="1" si="87"/>
        <v>0</v>
      </c>
      <c r="J318"/>
      <c r="K318" t="b">
        <f t="shared" si="82"/>
        <v>0</v>
      </c>
      <c r="L318" t="b">
        <f ca="1">AND(IF(COUNTIF($G$186:G318,G318)&gt;1,FALSE,TRUE),G318&lt;&gt;0,NOT(K318))</f>
        <v>0</v>
      </c>
      <c r="M318" s="165">
        <f t="shared" ca="1" si="83"/>
        <v>0</v>
      </c>
      <c r="N318" s="92" t="str">
        <f t="shared" ca="1" si="84"/>
        <v>x</v>
      </c>
      <c r="O318" s="226">
        <f t="shared" si="85"/>
        <v>0</v>
      </c>
      <c r="P318" s="226">
        <f t="shared" si="86"/>
        <v>0</v>
      </c>
    </row>
    <row r="319" spans="1:16" ht="10.15" hidden="1" customHeight="1" x14ac:dyDescent="0.35">
      <c r="A319" s="59">
        <v>142</v>
      </c>
      <c r="B319" s="276" t="str">
        <f t="shared" si="70"/>
        <v>Part17</v>
      </c>
      <c r="C319" s="608" t="str">
        <f t="shared" si="79"/>
        <v>autre_étab_6</v>
      </c>
      <c r="D319" s="608"/>
      <c r="E319">
        <f t="shared" ca="1" si="87"/>
        <v>0</v>
      </c>
      <c r="F319">
        <f t="shared" ca="1" si="87"/>
        <v>0</v>
      </c>
      <c r="G319" s="216">
        <f t="shared" ca="1" si="87"/>
        <v>0</v>
      </c>
      <c r="H319" t="str">
        <f t="shared" ca="1" si="87"/>
        <v>Prénom, nom, fonction de la personne habilitée puis Signature et cachet :</v>
      </c>
      <c r="I319">
        <f t="shared" ca="1" si="87"/>
        <v>0</v>
      </c>
      <c r="J319"/>
      <c r="K319" t="b">
        <f t="shared" si="82"/>
        <v>0</v>
      </c>
      <c r="L319" t="b">
        <f ca="1">AND(IF(COUNTIF($G$186:G319,G319)&gt;1,FALSE,TRUE),G319&lt;&gt;0,NOT(K319))</f>
        <v>0</v>
      </c>
      <c r="M319" s="165">
        <f t="shared" ca="1" si="83"/>
        <v>0</v>
      </c>
      <c r="N319" s="92" t="str">
        <f t="shared" ca="1" si="84"/>
        <v>x</v>
      </c>
      <c r="O319" s="226">
        <f t="shared" si="85"/>
        <v>0</v>
      </c>
      <c r="P319" s="226">
        <f t="shared" si="86"/>
        <v>0</v>
      </c>
    </row>
    <row r="320" spans="1:16" ht="10.15" hidden="1" customHeight="1" x14ac:dyDescent="0.35">
      <c r="A320" s="59">
        <v>143</v>
      </c>
      <c r="B320" s="276" t="str">
        <f t="shared" si="70"/>
        <v>Part17</v>
      </c>
      <c r="C320" s="608" t="str">
        <f t="shared" si="79"/>
        <v>autre_étab_7</v>
      </c>
      <c r="D320" s="608"/>
      <c r="E320">
        <f t="shared" ca="1" si="87"/>
        <v>0</v>
      </c>
      <c r="F320">
        <f t="shared" ca="1" si="87"/>
        <v>0</v>
      </c>
      <c r="G320" s="216">
        <f t="shared" ca="1" si="87"/>
        <v>0</v>
      </c>
      <c r="H320" t="str">
        <f t="shared" ca="1" si="87"/>
        <v>Prénom, nom, fonction de la personne habilitée puis Signature et cachet :</v>
      </c>
      <c r="I320">
        <f t="shared" ca="1" si="87"/>
        <v>0</v>
      </c>
      <c r="J320"/>
      <c r="K320" t="b">
        <f t="shared" si="82"/>
        <v>0</v>
      </c>
      <c r="L320" t="b">
        <f ca="1">AND(IF(COUNTIF($G$186:G320,G320)&gt;1,FALSE,TRUE),G320&lt;&gt;0,NOT(K320))</f>
        <v>0</v>
      </c>
      <c r="M320" s="165">
        <f t="shared" ca="1" si="83"/>
        <v>0</v>
      </c>
      <c r="N320" s="92" t="str">
        <f t="shared" ca="1" si="84"/>
        <v>x</v>
      </c>
      <c r="O320" s="226">
        <f t="shared" si="85"/>
        <v>0</v>
      </c>
      <c r="P320" s="226">
        <f t="shared" si="86"/>
        <v>0</v>
      </c>
    </row>
    <row r="321" spans="1:16" ht="10.15" hidden="1" customHeight="1" x14ac:dyDescent="0.35">
      <c r="A321" s="59">
        <v>144</v>
      </c>
      <c r="B321" s="276" t="str">
        <f t="shared" si="70"/>
        <v>Part17</v>
      </c>
      <c r="C321" s="608" t="str">
        <f t="shared" si="79"/>
        <v>autre_étab_8</v>
      </c>
      <c r="D321" s="608"/>
      <c r="E321">
        <f t="shared" ca="1" si="87"/>
        <v>0</v>
      </c>
      <c r="F321">
        <f t="shared" ca="1" si="87"/>
        <v>0</v>
      </c>
      <c r="G321" s="216">
        <f t="shared" ca="1" si="87"/>
        <v>0</v>
      </c>
      <c r="H321" t="str">
        <f t="shared" ca="1" si="87"/>
        <v>Prénom, nom, fonction de la personne habilitée puis Signature et cachet :</v>
      </c>
      <c r="I321">
        <f t="shared" ca="1" si="87"/>
        <v>0</v>
      </c>
      <c r="J321"/>
      <c r="K321" t="b">
        <f t="shared" si="82"/>
        <v>0</v>
      </c>
      <c r="L321" t="b">
        <f ca="1">AND(IF(COUNTIF($G$186:G321,G321)&gt;1,FALSE,TRUE),G321&lt;&gt;0,NOT(K321))</f>
        <v>0</v>
      </c>
      <c r="M321" s="165">
        <f t="shared" ca="1" si="83"/>
        <v>0</v>
      </c>
      <c r="N321" s="92" t="str">
        <f t="shared" ca="1" si="84"/>
        <v>x</v>
      </c>
      <c r="O321" s="226">
        <f t="shared" si="85"/>
        <v>0</v>
      </c>
      <c r="P321" s="226">
        <f t="shared" si="86"/>
        <v>0</v>
      </c>
    </row>
    <row r="322" spans="1:16" ht="10.15" hidden="1" customHeight="1" x14ac:dyDescent="0.35">
      <c r="A322" s="59">
        <v>145</v>
      </c>
      <c r="B322" s="276" t="str">
        <f t="shared" si="70"/>
        <v>Part18</v>
      </c>
      <c r="C322" s="608" t="str">
        <f t="shared" ref="C322:C345" si="88">"autre_étab_"&amp;A322-8*QUOTIENT(A322-1,8)</f>
        <v>autre_étab_1</v>
      </c>
      <c r="D322" s="608"/>
      <c r="E322" t="str">
        <f t="shared" ca="1" si="87"/>
        <v xml:space="preserve"> 
()</v>
      </c>
      <c r="F322" t="str">
        <f t="shared" ca="1" si="87"/>
        <v>Étab de la fiche</v>
      </c>
      <c r="G322" s="216" t="str">
        <f t="shared" ca="1" si="87"/>
        <v/>
      </c>
      <c r="H322">
        <f t="shared" ca="1" si="87"/>
        <v>0</v>
      </c>
      <c r="I322">
        <f t="shared" ca="1" si="87"/>
        <v>0</v>
      </c>
      <c r="J322"/>
      <c r="K322" t="b">
        <f t="shared" si="82"/>
        <v>1</v>
      </c>
      <c r="L322" t="b">
        <f ca="1">AND(IF(COUNTIF($G$186:G322,G322)&gt;1,FALSE,TRUE),G322&lt;&gt;0,NOT(K322))</f>
        <v>0</v>
      </c>
      <c r="M322" s="165">
        <f t="shared" ca="1" si="83"/>
        <v>0</v>
      </c>
      <c r="N322" s="92" t="str">
        <f t="shared" ca="1" si="84"/>
        <v>x</v>
      </c>
      <c r="O322" s="226">
        <f t="shared" ca="1" si="85"/>
        <v>0</v>
      </c>
      <c r="P322" s="226">
        <f t="shared" ca="1" si="86"/>
        <v>0</v>
      </c>
    </row>
    <row r="323" spans="1:16" ht="10.15" hidden="1" customHeight="1" x14ac:dyDescent="0.35">
      <c r="A323" s="59">
        <v>146</v>
      </c>
      <c r="B323" s="276" t="str">
        <f t="shared" ref="B323:B345" si="89">"Part"&amp;QUOTIENT(A323-1,8)</f>
        <v>Part18</v>
      </c>
      <c r="C323" s="608" t="str">
        <f t="shared" si="88"/>
        <v>autre_étab_2</v>
      </c>
      <c r="D323" s="608"/>
      <c r="E323">
        <f t="shared" ca="1" si="87"/>
        <v>0</v>
      </c>
      <c r="F323">
        <f t="shared" ca="1" si="87"/>
        <v>0</v>
      </c>
      <c r="G323" s="216">
        <f t="shared" ca="1" si="87"/>
        <v>0</v>
      </c>
      <c r="H323" t="str">
        <f t="shared" ca="1" si="87"/>
        <v>Prénom, nom, fonction de la personne habilitée puis Signature et cachet :</v>
      </c>
      <c r="I323">
        <f t="shared" ca="1" si="87"/>
        <v>0</v>
      </c>
      <c r="J323"/>
      <c r="K323" t="b">
        <f t="shared" si="82"/>
        <v>0</v>
      </c>
      <c r="L323" t="b">
        <f ca="1">AND(IF(COUNTIF($G$186:G323,G323)&gt;1,FALSE,TRUE),G323&lt;&gt;0,NOT(K323))</f>
        <v>0</v>
      </c>
      <c r="M323" s="165">
        <f t="shared" ca="1" si="83"/>
        <v>0</v>
      </c>
      <c r="N323" s="92" t="str">
        <f t="shared" ca="1" si="84"/>
        <v>x</v>
      </c>
      <c r="O323" s="226">
        <f t="shared" si="85"/>
        <v>0</v>
      </c>
      <c r="P323" s="226">
        <f t="shared" si="86"/>
        <v>0</v>
      </c>
    </row>
    <row r="324" spans="1:16" ht="10.15" hidden="1" customHeight="1" x14ac:dyDescent="0.35">
      <c r="A324" s="59">
        <v>147</v>
      </c>
      <c r="B324" s="276" t="str">
        <f t="shared" si="89"/>
        <v>Part18</v>
      </c>
      <c r="C324" s="608" t="str">
        <f t="shared" si="88"/>
        <v>autre_étab_3</v>
      </c>
      <c r="D324" s="608"/>
      <c r="E324">
        <f t="shared" ca="1" si="87"/>
        <v>0</v>
      </c>
      <c r="F324">
        <f t="shared" ca="1" si="87"/>
        <v>0</v>
      </c>
      <c r="G324" s="216">
        <f t="shared" ca="1" si="87"/>
        <v>0</v>
      </c>
      <c r="H324" t="str">
        <f t="shared" ca="1" si="87"/>
        <v>Prénom, nom, fonction de la personne habilitée puis Signature et cachet :</v>
      </c>
      <c r="I324">
        <f t="shared" ca="1" si="87"/>
        <v>0</v>
      </c>
      <c r="J324"/>
      <c r="K324" t="b">
        <f t="shared" si="82"/>
        <v>0</v>
      </c>
      <c r="L324" t="b">
        <f ca="1">AND(IF(COUNTIF($G$186:G324,G324)&gt;1,FALSE,TRUE),G324&lt;&gt;0,NOT(K324))</f>
        <v>0</v>
      </c>
      <c r="M324" s="165">
        <f t="shared" ca="1" si="83"/>
        <v>0</v>
      </c>
      <c r="N324" s="92" t="str">
        <f t="shared" ca="1" si="84"/>
        <v>x</v>
      </c>
      <c r="O324" s="226">
        <f t="shared" si="85"/>
        <v>0</v>
      </c>
      <c r="P324" s="226">
        <f t="shared" si="86"/>
        <v>0</v>
      </c>
    </row>
    <row r="325" spans="1:16" ht="10.15" hidden="1" customHeight="1" x14ac:dyDescent="0.35">
      <c r="A325" s="59">
        <v>148</v>
      </c>
      <c r="B325" s="276" t="str">
        <f t="shared" si="89"/>
        <v>Part18</v>
      </c>
      <c r="C325" s="608" t="str">
        <f t="shared" si="88"/>
        <v>autre_étab_4</v>
      </c>
      <c r="D325" s="608"/>
      <c r="E325">
        <f t="shared" ca="1" si="87"/>
        <v>0</v>
      </c>
      <c r="F325">
        <f t="shared" ca="1" si="87"/>
        <v>0</v>
      </c>
      <c r="G325" s="216">
        <f t="shared" ca="1" si="87"/>
        <v>0</v>
      </c>
      <c r="H325" t="str">
        <f t="shared" ca="1" si="87"/>
        <v>Prénom, nom, fonction de la personne habilitée puis Signature et cachet :</v>
      </c>
      <c r="I325">
        <f t="shared" ca="1" si="87"/>
        <v>0</v>
      </c>
      <c r="J325"/>
      <c r="K325" t="b">
        <f t="shared" si="82"/>
        <v>0</v>
      </c>
      <c r="L325" t="b">
        <f ca="1">AND(IF(COUNTIF($G$186:G325,G325)&gt;1,FALSE,TRUE),G325&lt;&gt;0,NOT(K325))</f>
        <v>0</v>
      </c>
      <c r="M325" s="165">
        <f t="shared" ca="1" si="83"/>
        <v>0</v>
      </c>
      <c r="N325" s="92" t="str">
        <f t="shared" ca="1" si="84"/>
        <v>x</v>
      </c>
      <c r="O325" s="226">
        <f t="shared" si="85"/>
        <v>0</v>
      </c>
      <c r="P325" s="226">
        <f t="shared" si="86"/>
        <v>0</v>
      </c>
    </row>
    <row r="326" spans="1:16" ht="10.15" hidden="1" customHeight="1" x14ac:dyDescent="0.35">
      <c r="A326" s="59">
        <v>149</v>
      </c>
      <c r="B326" s="276" t="str">
        <f t="shared" si="89"/>
        <v>Part18</v>
      </c>
      <c r="C326" s="608" t="str">
        <f t="shared" si="88"/>
        <v>autre_étab_5</v>
      </c>
      <c r="D326" s="608"/>
      <c r="E326">
        <f t="shared" ref="E326:I335" ca="1" si="90">INDIRECT("'"&amp;$B326&amp;"'!"&amp;E$184&amp;ROW(INDIRECT("'"&amp;$B326&amp;"'!"&amp;$C326)))</f>
        <v>0</v>
      </c>
      <c r="F326">
        <f t="shared" ca="1" si="90"/>
        <v>0</v>
      </c>
      <c r="G326" s="216">
        <f t="shared" ca="1" si="90"/>
        <v>0</v>
      </c>
      <c r="H326" t="str">
        <f t="shared" ca="1" si="90"/>
        <v>Prénom, nom, fonction de la personne habilitée puis Signature et cachet :</v>
      </c>
      <c r="I326">
        <f t="shared" ca="1" si="90"/>
        <v>0</v>
      </c>
      <c r="J326"/>
      <c r="K326" t="b">
        <f t="shared" si="82"/>
        <v>0</v>
      </c>
      <c r="L326" t="b">
        <f ca="1">AND(IF(COUNTIF($G$186:G326,G326)&gt;1,FALSE,TRUE),G326&lt;&gt;0,NOT(K326))</f>
        <v>0</v>
      </c>
      <c r="M326" s="165">
        <f t="shared" ca="1" si="83"/>
        <v>0</v>
      </c>
      <c r="N326" s="92" t="str">
        <f t="shared" ca="1" si="84"/>
        <v>x</v>
      </c>
      <c r="O326" s="226">
        <f t="shared" si="85"/>
        <v>0</v>
      </c>
      <c r="P326" s="226">
        <f t="shared" si="86"/>
        <v>0</v>
      </c>
    </row>
    <row r="327" spans="1:16" ht="10.15" hidden="1" customHeight="1" x14ac:dyDescent="0.35">
      <c r="A327" s="59">
        <v>150</v>
      </c>
      <c r="B327" s="276" t="str">
        <f t="shared" si="89"/>
        <v>Part18</v>
      </c>
      <c r="C327" s="608" t="str">
        <f t="shared" si="88"/>
        <v>autre_étab_6</v>
      </c>
      <c r="D327" s="608"/>
      <c r="E327">
        <f t="shared" ca="1" si="90"/>
        <v>0</v>
      </c>
      <c r="F327">
        <f t="shared" ca="1" si="90"/>
        <v>0</v>
      </c>
      <c r="G327" s="216">
        <f t="shared" ca="1" si="90"/>
        <v>0</v>
      </c>
      <c r="H327" t="str">
        <f t="shared" ca="1" si="90"/>
        <v>Prénom, nom, fonction de la personne habilitée puis Signature et cachet :</v>
      </c>
      <c r="I327">
        <f t="shared" ca="1" si="90"/>
        <v>0</v>
      </c>
      <c r="J327"/>
      <c r="K327" t="b">
        <f t="shared" si="82"/>
        <v>0</v>
      </c>
      <c r="L327" t="b">
        <f ca="1">AND(IF(COUNTIF($G$186:G327,G327)&gt;1,FALSE,TRUE),G327&lt;&gt;0,NOT(K327))</f>
        <v>0</v>
      </c>
      <c r="M327" s="165">
        <f t="shared" ca="1" si="83"/>
        <v>0</v>
      </c>
      <c r="N327" s="92" t="str">
        <f t="shared" ca="1" si="84"/>
        <v>x</v>
      </c>
      <c r="O327" s="226">
        <f t="shared" si="85"/>
        <v>0</v>
      </c>
      <c r="P327" s="226">
        <f t="shared" si="86"/>
        <v>0</v>
      </c>
    </row>
    <row r="328" spans="1:16" ht="10.15" hidden="1" customHeight="1" x14ac:dyDescent="0.35">
      <c r="A328" s="59">
        <v>151</v>
      </c>
      <c r="B328" s="276" t="str">
        <f t="shared" si="89"/>
        <v>Part18</v>
      </c>
      <c r="C328" s="608" t="str">
        <f t="shared" si="88"/>
        <v>autre_étab_7</v>
      </c>
      <c r="D328" s="608"/>
      <c r="E328">
        <f t="shared" ca="1" si="90"/>
        <v>0</v>
      </c>
      <c r="F328">
        <f t="shared" ca="1" si="90"/>
        <v>0</v>
      </c>
      <c r="G328" s="216">
        <f t="shared" ca="1" si="90"/>
        <v>0</v>
      </c>
      <c r="H328" t="str">
        <f t="shared" ca="1" si="90"/>
        <v>Prénom, nom, fonction de la personne habilitée puis Signature et cachet :</v>
      </c>
      <c r="I328">
        <f t="shared" ca="1" si="90"/>
        <v>0</v>
      </c>
      <c r="J328"/>
      <c r="K328" t="b">
        <f t="shared" si="82"/>
        <v>0</v>
      </c>
      <c r="L328" t="b">
        <f ca="1">AND(IF(COUNTIF($G$186:G328,G328)&gt;1,FALSE,TRUE),G328&lt;&gt;0,NOT(K328))</f>
        <v>0</v>
      </c>
      <c r="M328" s="165">
        <f t="shared" ca="1" si="83"/>
        <v>0</v>
      </c>
      <c r="N328" s="92" t="str">
        <f t="shared" ca="1" si="84"/>
        <v>x</v>
      </c>
      <c r="O328" s="226">
        <f t="shared" si="85"/>
        <v>0</v>
      </c>
      <c r="P328" s="226">
        <f t="shared" si="86"/>
        <v>0</v>
      </c>
    </row>
    <row r="329" spans="1:16" ht="10.15" hidden="1" customHeight="1" x14ac:dyDescent="0.35">
      <c r="A329" s="59">
        <v>152</v>
      </c>
      <c r="B329" s="276" t="str">
        <f t="shared" si="89"/>
        <v>Part18</v>
      </c>
      <c r="C329" s="608" t="str">
        <f t="shared" si="88"/>
        <v>autre_étab_8</v>
      </c>
      <c r="D329" s="608"/>
      <c r="E329">
        <f t="shared" ca="1" si="90"/>
        <v>0</v>
      </c>
      <c r="F329">
        <f t="shared" ca="1" si="90"/>
        <v>0</v>
      </c>
      <c r="G329" s="216">
        <f t="shared" ca="1" si="90"/>
        <v>0</v>
      </c>
      <c r="H329" t="str">
        <f t="shared" ca="1" si="90"/>
        <v>Prénom, nom, fonction de la personne habilitée puis Signature et cachet :</v>
      </c>
      <c r="I329">
        <f t="shared" ca="1" si="90"/>
        <v>0</v>
      </c>
      <c r="J329"/>
      <c r="K329" t="b">
        <f t="shared" si="82"/>
        <v>0</v>
      </c>
      <c r="L329" t="b">
        <f ca="1">AND(IF(COUNTIF($G$186:G329,G329)&gt;1,FALSE,TRUE),G329&lt;&gt;0,NOT(K329))</f>
        <v>0</v>
      </c>
      <c r="M329" s="165">
        <f t="shared" ca="1" si="83"/>
        <v>0</v>
      </c>
      <c r="N329" s="92" t="str">
        <f t="shared" ca="1" si="84"/>
        <v>x</v>
      </c>
      <c r="O329" s="226">
        <f t="shared" si="85"/>
        <v>0</v>
      </c>
      <c r="P329" s="226">
        <f t="shared" si="86"/>
        <v>0</v>
      </c>
    </row>
    <row r="330" spans="1:16" ht="10.15" hidden="1" customHeight="1" x14ac:dyDescent="0.35">
      <c r="A330" s="59">
        <v>153</v>
      </c>
      <c r="B330" s="276" t="str">
        <f t="shared" si="89"/>
        <v>Part19</v>
      </c>
      <c r="C330" s="608" t="str">
        <f t="shared" si="88"/>
        <v>autre_étab_1</v>
      </c>
      <c r="D330" s="608"/>
      <c r="E330" t="str">
        <f t="shared" ca="1" si="90"/>
        <v xml:space="preserve"> 
()</v>
      </c>
      <c r="F330" t="str">
        <f t="shared" ca="1" si="90"/>
        <v>Étab de la fiche</v>
      </c>
      <c r="G330" s="216" t="str">
        <f t="shared" ca="1" si="90"/>
        <v/>
      </c>
      <c r="H330">
        <f t="shared" ca="1" si="90"/>
        <v>0</v>
      </c>
      <c r="I330">
        <f t="shared" ca="1" si="90"/>
        <v>0</v>
      </c>
      <c r="J330"/>
      <c r="K330" t="b">
        <f t="shared" si="82"/>
        <v>1</v>
      </c>
      <c r="L330" t="b">
        <f ca="1">AND(IF(COUNTIF($G$186:G330,G330)&gt;1,FALSE,TRUE),G330&lt;&gt;0,NOT(K330))</f>
        <v>0</v>
      </c>
      <c r="M330" s="165">
        <f t="shared" ca="1" si="83"/>
        <v>0</v>
      </c>
      <c r="N330" s="92" t="str">
        <f t="shared" ca="1" si="84"/>
        <v>x</v>
      </c>
      <c r="O330" s="226">
        <f t="shared" ca="1" si="85"/>
        <v>0</v>
      </c>
      <c r="P330" s="226">
        <f t="shared" ca="1" si="86"/>
        <v>0</v>
      </c>
    </row>
    <row r="331" spans="1:16" ht="10.15" hidden="1" customHeight="1" x14ac:dyDescent="0.35">
      <c r="A331" s="59">
        <v>154</v>
      </c>
      <c r="B331" s="276" t="str">
        <f t="shared" si="89"/>
        <v>Part19</v>
      </c>
      <c r="C331" s="608" t="str">
        <f t="shared" si="88"/>
        <v>autre_étab_2</v>
      </c>
      <c r="D331" s="608"/>
      <c r="E331">
        <f t="shared" ca="1" si="90"/>
        <v>0</v>
      </c>
      <c r="F331">
        <f t="shared" ca="1" si="90"/>
        <v>0</v>
      </c>
      <c r="G331" s="216">
        <f t="shared" ca="1" si="90"/>
        <v>0</v>
      </c>
      <c r="H331" t="str">
        <f t="shared" ca="1" si="90"/>
        <v>Prénom, nom, fonction de la personne habilitée puis Signature et cachet :</v>
      </c>
      <c r="I331">
        <f t="shared" ca="1" si="90"/>
        <v>0</v>
      </c>
      <c r="J331"/>
      <c r="K331" t="b">
        <f t="shared" si="82"/>
        <v>0</v>
      </c>
      <c r="L331" t="b">
        <f ca="1">AND(IF(COUNTIF($G$186:G331,G331)&gt;1,FALSE,TRUE),G331&lt;&gt;0,NOT(K331))</f>
        <v>0</v>
      </c>
      <c r="M331" s="165">
        <f t="shared" ca="1" si="83"/>
        <v>0</v>
      </c>
      <c r="N331" s="92" t="str">
        <f t="shared" ca="1" si="84"/>
        <v>x</v>
      </c>
      <c r="O331" s="226">
        <f t="shared" si="85"/>
        <v>0</v>
      </c>
      <c r="P331" s="226">
        <f t="shared" si="86"/>
        <v>0</v>
      </c>
    </row>
    <row r="332" spans="1:16" ht="10.15" hidden="1" customHeight="1" x14ac:dyDescent="0.35">
      <c r="A332" s="59">
        <v>155</v>
      </c>
      <c r="B332" s="276" t="str">
        <f t="shared" si="89"/>
        <v>Part19</v>
      </c>
      <c r="C332" s="608" t="str">
        <f t="shared" si="88"/>
        <v>autre_étab_3</v>
      </c>
      <c r="D332" s="608"/>
      <c r="E332">
        <f t="shared" ca="1" si="90"/>
        <v>0</v>
      </c>
      <c r="F332">
        <f t="shared" ca="1" si="90"/>
        <v>0</v>
      </c>
      <c r="G332" s="216">
        <f t="shared" ca="1" si="90"/>
        <v>0</v>
      </c>
      <c r="H332" t="str">
        <f t="shared" ca="1" si="90"/>
        <v>Prénom, nom, fonction de la personne habilitée puis Signature et cachet :</v>
      </c>
      <c r="I332">
        <f t="shared" ca="1" si="90"/>
        <v>0</v>
      </c>
      <c r="J332"/>
      <c r="K332" t="b">
        <f t="shared" si="82"/>
        <v>0</v>
      </c>
      <c r="L332" t="b">
        <f ca="1">AND(IF(COUNTIF($G$186:G332,G332)&gt;1,FALSE,TRUE),G332&lt;&gt;0,NOT(K332))</f>
        <v>0</v>
      </c>
      <c r="M332" s="165">
        <f t="shared" ca="1" si="83"/>
        <v>0</v>
      </c>
      <c r="N332" s="92" t="str">
        <f t="shared" ca="1" si="84"/>
        <v>x</v>
      </c>
      <c r="O332" s="226">
        <f t="shared" si="85"/>
        <v>0</v>
      </c>
      <c r="P332" s="226">
        <f t="shared" si="86"/>
        <v>0</v>
      </c>
    </row>
    <row r="333" spans="1:16" ht="10.15" hidden="1" customHeight="1" x14ac:dyDescent="0.35">
      <c r="A333" s="59">
        <v>156</v>
      </c>
      <c r="B333" s="276" t="str">
        <f t="shared" si="89"/>
        <v>Part19</v>
      </c>
      <c r="C333" s="608" t="str">
        <f t="shared" si="88"/>
        <v>autre_étab_4</v>
      </c>
      <c r="D333" s="608"/>
      <c r="E333">
        <f t="shared" ca="1" si="90"/>
        <v>0</v>
      </c>
      <c r="F333">
        <f t="shared" ca="1" si="90"/>
        <v>0</v>
      </c>
      <c r="G333" s="216">
        <f t="shared" ca="1" si="90"/>
        <v>0</v>
      </c>
      <c r="H333" t="str">
        <f t="shared" ca="1" si="90"/>
        <v>Prénom, nom, fonction de la personne habilitée puis Signature et cachet :</v>
      </c>
      <c r="I333">
        <f t="shared" ca="1" si="90"/>
        <v>0</v>
      </c>
      <c r="J333"/>
      <c r="K333" t="b">
        <f t="shared" si="82"/>
        <v>0</v>
      </c>
      <c r="L333" t="b">
        <f ca="1">AND(IF(COUNTIF($G$186:G333,G333)&gt;1,FALSE,TRUE),G333&lt;&gt;0,NOT(K333))</f>
        <v>0</v>
      </c>
      <c r="M333" s="165">
        <f t="shared" ca="1" si="83"/>
        <v>0</v>
      </c>
      <c r="N333" s="92" t="str">
        <f t="shared" ca="1" si="84"/>
        <v>x</v>
      </c>
      <c r="O333" s="226">
        <f t="shared" si="85"/>
        <v>0</v>
      </c>
      <c r="P333" s="226">
        <f t="shared" si="86"/>
        <v>0</v>
      </c>
    </row>
    <row r="334" spans="1:16" ht="10.15" hidden="1" customHeight="1" x14ac:dyDescent="0.35">
      <c r="A334" s="59">
        <v>157</v>
      </c>
      <c r="B334" s="276" t="str">
        <f t="shared" si="89"/>
        <v>Part19</v>
      </c>
      <c r="C334" s="608" t="str">
        <f t="shared" si="88"/>
        <v>autre_étab_5</v>
      </c>
      <c r="D334" s="608"/>
      <c r="E334">
        <f t="shared" ca="1" si="90"/>
        <v>0</v>
      </c>
      <c r="F334">
        <f t="shared" ca="1" si="90"/>
        <v>0</v>
      </c>
      <c r="G334" s="216">
        <f t="shared" ca="1" si="90"/>
        <v>0</v>
      </c>
      <c r="H334" t="str">
        <f t="shared" ca="1" si="90"/>
        <v>Prénom, nom, fonction de la personne habilitée puis Signature et cachet :</v>
      </c>
      <c r="I334">
        <f t="shared" ca="1" si="90"/>
        <v>0</v>
      </c>
      <c r="J334"/>
      <c r="K334" t="b">
        <f t="shared" si="82"/>
        <v>0</v>
      </c>
      <c r="L334" t="b">
        <f ca="1">AND(IF(COUNTIF($G$186:G334,G334)&gt;1,FALSE,TRUE),G334&lt;&gt;0,NOT(K334))</f>
        <v>0</v>
      </c>
      <c r="M334" s="165">
        <f t="shared" ca="1" si="83"/>
        <v>0</v>
      </c>
      <c r="N334" s="92" t="str">
        <f t="shared" ca="1" si="84"/>
        <v>x</v>
      </c>
      <c r="O334" s="226">
        <f t="shared" si="85"/>
        <v>0</v>
      </c>
      <c r="P334" s="226">
        <f t="shared" si="86"/>
        <v>0</v>
      </c>
    </row>
    <row r="335" spans="1:16" ht="10.15" hidden="1" customHeight="1" x14ac:dyDescent="0.35">
      <c r="A335" s="59">
        <v>158</v>
      </c>
      <c r="B335" s="276" t="str">
        <f t="shared" si="89"/>
        <v>Part19</v>
      </c>
      <c r="C335" s="608" t="str">
        <f t="shared" si="88"/>
        <v>autre_étab_6</v>
      </c>
      <c r="D335" s="608"/>
      <c r="E335">
        <f t="shared" ca="1" si="90"/>
        <v>0</v>
      </c>
      <c r="F335">
        <f t="shared" ca="1" si="90"/>
        <v>0</v>
      </c>
      <c r="G335" s="216">
        <f t="shared" ca="1" si="90"/>
        <v>0</v>
      </c>
      <c r="H335" t="str">
        <f t="shared" ca="1" si="90"/>
        <v>Prénom, nom, fonction de la personne habilitée puis Signature et cachet :</v>
      </c>
      <c r="I335">
        <f t="shared" ca="1" si="90"/>
        <v>0</v>
      </c>
      <c r="J335"/>
      <c r="K335" t="b">
        <f t="shared" si="82"/>
        <v>0</v>
      </c>
      <c r="L335" t="b">
        <f ca="1">AND(IF(COUNTIF($G$186:G335,G335)&gt;1,FALSE,TRUE),G335&lt;&gt;0,NOT(K335))</f>
        <v>0</v>
      </c>
      <c r="M335" s="165">
        <f t="shared" ca="1" si="83"/>
        <v>0</v>
      </c>
      <c r="N335" s="92" t="str">
        <f t="shared" ca="1" si="84"/>
        <v>x</v>
      </c>
      <c r="O335" s="226">
        <f t="shared" si="85"/>
        <v>0</v>
      </c>
      <c r="P335" s="226">
        <f t="shared" si="86"/>
        <v>0</v>
      </c>
    </row>
    <row r="336" spans="1:16" ht="10.15" hidden="1" customHeight="1" x14ac:dyDescent="0.35">
      <c r="A336" s="59">
        <v>159</v>
      </c>
      <c r="B336" s="276" t="str">
        <f t="shared" si="89"/>
        <v>Part19</v>
      </c>
      <c r="C336" s="608" t="str">
        <f t="shared" si="88"/>
        <v>autre_étab_7</v>
      </c>
      <c r="D336" s="608"/>
      <c r="E336">
        <f t="shared" ref="E336:I345" ca="1" si="91">INDIRECT("'"&amp;$B336&amp;"'!"&amp;E$184&amp;ROW(INDIRECT("'"&amp;$B336&amp;"'!"&amp;$C336)))</f>
        <v>0</v>
      </c>
      <c r="F336">
        <f t="shared" ca="1" si="91"/>
        <v>0</v>
      </c>
      <c r="G336" s="216">
        <f t="shared" ca="1" si="91"/>
        <v>0</v>
      </c>
      <c r="H336" t="str">
        <f t="shared" ca="1" si="91"/>
        <v>Prénom, nom, fonction de la personne habilitée puis Signature et cachet :</v>
      </c>
      <c r="I336">
        <f t="shared" ca="1" si="91"/>
        <v>0</v>
      </c>
      <c r="J336"/>
      <c r="K336" t="b">
        <f t="shared" si="82"/>
        <v>0</v>
      </c>
      <c r="L336" t="b">
        <f ca="1">AND(IF(COUNTIF($G$186:G336,G336)&gt;1,FALSE,TRUE),G336&lt;&gt;0,NOT(K336))</f>
        <v>0</v>
      </c>
      <c r="M336" s="165">
        <f t="shared" ca="1" si="83"/>
        <v>0</v>
      </c>
      <c r="N336" s="92" t="str">
        <f t="shared" ca="1" si="84"/>
        <v>x</v>
      </c>
      <c r="O336" s="226">
        <f t="shared" si="85"/>
        <v>0</v>
      </c>
      <c r="P336" s="226">
        <f t="shared" si="86"/>
        <v>0</v>
      </c>
    </row>
    <row r="337" spans="1:16" ht="10.15" hidden="1" customHeight="1" x14ac:dyDescent="0.35">
      <c r="A337" s="59">
        <v>160</v>
      </c>
      <c r="B337" s="276" t="str">
        <f t="shared" si="89"/>
        <v>Part19</v>
      </c>
      <c r="C337" s="608" t="str">
        <f t="shared" si="88"/>
        <v>autre_étab_8</v>
      </c>
      <c r="D337" s="608"/>
      <c r="E337">
        <f t="shared" ca="1" si="91"/>
        <v>0</v>
      </c>
      <c r="F337">
        <f t="shared" ca="1" si="91"/>
        <v>0</v>
      </c>
      <c r="G337" s="216">
        <f t="shared" ca="1" si="91"/>
        <v>0</v>
      </c>
      <c r="H337" t="str">
        <f t="shared" ca="1" si="91"/>
        <v>Prénom, nom, fonction de la personne habilitée puis Signature et cachet :</v>
      </c>
      <c r="I337">
        <f t="shared" ca="1" si="91"/>
        <v>0</v>
      </c>
      <c r="J337"/>
      <c r="K337" t="b">
        <f t="shared" si="82"/>
        <v>0</v>
      </c>
      <c r="L337" t="b">
        <f ca="1">AND(IF(COUNTIF($G$186:G337,G337)&gt;1,FALSE,TRUE),G337&lt;&gt;0,NOT(K337))</f>
        <v>0</v>
      </c>
      <c r="M337" s="165">
        <f t="shared" ca="1" si="83"/>
        <v>0</v>
      </c>
      <c r="N337" s="92" t="str">
        <f t="shared" ca="1" si="84"/>
        <v>x</v>
      </c>
      <c r="O337" s="226">
        <f t="shared" si="85"/>
        <v>0</v>
      </c>
      <c r="P337" s="226">
        <f t="shared" si="86"/>
        <v>0</v>
      </c>
    </row>
    <row r="338" spans="1:16" ht="10.15" hidden="1" customHeight="1" x14ac:dyDescent="0.35">
      <c r="A338" s="59">
        <v>161</v>
      </c>
      <c r="B338" s="276" t="str">
        <f t="shared" si="89"/>
        <v>Part20</v>
      </c>
      <c r="C338" s="608" t="str">
        <f t="shared" si="88"/>
        <v>autre_étab_1</v>
      </c>
      <c r="D338" s="608"/>
      <c r="E338" t="str">
        <f t="shared" ca="1" si="91"/>
        <v xml:space="preserve"> 
()</v>
      </c>
      <c r="F338" t="str">
        <f t="shared" ca="1" si="91"/>
        <v>Étab de la fiche</v>
      </c>
      <c r="G338" s="216" t="str">
        <f t="shared" ca="1" si="91"/>
        <v/>
      </c>
      <c r="H338">
        <f t="shared" ca="1" si="91"/>
        <v>0</v>
      </c>
      <c r="I338">
        <f t="shared" ca="1" si="91"/>
        <v>0</v>
      </c>
      <c r="J338"/>
      <c r="K338" t="b">
        <f t="shared" si="82"/>
        <v>1</v>
      </c>
      <c r="L338" t="b">
        <f ca="1">AND(IF(COUNTIF($G$186:G338,G338)&gt;1,FALSE,TRUE),G338&lt;&gt;0,NOT(K338))</f>
        <v>0</v>
      </c>
      <c r="M338" s="165">
        <f t="shared" ca="1" si="83"/>
        <v>0</v>
      </c>
      <c r="N338" s="92" t="str">
        <f t="shared" ca="1" si="84"/>
        <v>x</v>
      </c>
      <c r="O338" s="226">
        <f t="shared" ca="1" si="85"/>
        <v>0</v>
      </c>
      <c r="P338" s="226">
        <f t="shared" ca="1" si="86"/>
        <v>0</v>
      </c>
    </row>
    <row r="339" spans="1:16" ht="10.15" hidden="1" customHeight="1" x14ac:dyDescent="0.35">
      <c r="A339" s="59">
        <v>162</v>
      </c>
      <c r="B339" s="276" t="str">
        <f t="shared" si="89"/>
        <v>Part20</v>
      </c>
      <c r="C339" s="608" t="str">
        <f t="shared" si="88"/>
        <v>autre_étab_2</v>
      </c>
      <c r="D339" s="608"/>
      <c r="E339">
        <f t="shared" ca="1" si="91"/>
        <v>0</v>
      </c>
      <c r="F339">
        <f t="shared" ca="1" si="91"/>
        <v>0</v>
      </c>
      <c r="G339" s="216">
        <f t="shared" ca="1" si="91"/>
        <v>0</v>
      </c>
      <c r="H339" t="str">
        <f t="shared" ca="1" si="91"/>
        <v>Prénom, nom, fonction de la personne habilitée puis Signature et cachet :</v>
      </c>
      <c r="I339">
        <f t="shared" ca="1" si="91"/>
        <v>0</v>
      </c>
      <c r="J339"/>
      <c r="K339" t="b">
        <f t="shared" si="82"/>
        <v>0</v>
      </c>
      <c r="L339" t="b">
        <f ca="1">AND(IF(COUNTIF($G$186:G339,G339)&gt;1,FALSE,TRUE),G339&lt;&gt;0,NOT(K339))</f>
        <v>0</v>
      </c>
      <c r="M339" s="165">
        <f t="shared" ca="1" si="83"/>
        <v>0</v>
      </c>
      <c r="N339" s="92" t="str">
        <f t="shared" ca="1" si="84"/>
        <v>x</v>
      </c>
      <c r="O339" s="226">
        <f t="shared" si="85"/>
        <v>0</v>
      </c>
      <c r="P339" s="226">
        <f t="shared" si="86"/>
        <v>0</v>
      </c>
    </row>
    <row r="340" spans="1:16" ht="10.15" hidden="1" customHeight="1" x14ac:dyDescent="0.35">
      <c r="A340" s="59">
        <v>163</v>
      </c>
      <c r="B340" s="276" t="str">
        <f t="shared" si="89"/>
        <v>Part20</v>
      </c>
      <c r="C340" s="608" t="str">
        <f t="shared" si="88"/>
        <v>autre_étab_3</v>
      </c>
      <c r="D340" s="608"/>
      <c r="E340">
        <f t="shared" ca="1" si="91"/>
        <v>0</v>
      </c>
      <c r="F340">
        <f t="shared" ca="1" si="91"/>
        <v>0</v>
      </c>
      <c r="G340" s="216">
        <f t="shared" ca="1" si="91"/>
        <v>0</v>
      </c>
      <c r="H340" t="str">
        <f t="shared" ca="1" si="91"/>
        <v>Prénom, nom, fonction de la personne habilitée puis Signature et cachet :</v>
      </c>
      <c r="I340">
        <f t="shared" ca="1" si="91"/>
        <v>0</v>
      </c>
      <c r="J340"/>
      <c r="K340" t="b">
        <f t="shared" si="82"/>
        <v>0</v>
      </c>
      <c r="L340" t="b">
        <f ca="1">AND(IF(COUNTIF($G$186:G340,G340)&gt;1,FALSE,TRUE),G340&lt;&gt;0,NOT(K340))</f>
        <v>0</v>
      </c>
      <c r="M340" s="165">
        <f t="shared" ca="1" si="83"/>
        <v>0</v>
      </c>
      <c r="N340" s="92" t="str">
        <f t="shared" ca="1" si="84"/>
        <v>x</v>
      </c>
      <c r="O340" s="226">
        <f t="shared" si="85"/>
        <v>0</v>
      </c>
      <c r="P340" s="226">
        <f t="shared" si="86"/>
        <v>0</v>
      </c>
    </row>
    <row r="341" spans="1:16" ht="10.15" hidden="1" customHeight="1" x14ac:dyDescent="0.35">
      <c r="A341" s="59">
        <v>164</v>
      </c>
      <c r="B341" s="276" t="str">
        <f t="shared" si="89"/>
        <v>Part20</v>
      </c>
      <c r="C341" s="608" t="str">
        <f t="shared" si="88"/>
        <v>autre_étab_4</v>
      </c>
      <c r="D341" s="608"/>
      <c r="E341">
        <f t="shared" ca="1" si="91"/>
        <v>0</v>
      </c>
      <c r="F341">
        <f t="shared" ca="1" si="91"/>
        <v>0</v>
      </c>
      <c r="G341" s="216">
        <f t="shared" ca="1" si="91"/>
        <v>0</v>
      </c>
      <c r="H341" t="str">
        <f t="shared" ca="1" si="91"/>
        <v>Prénom, nom, fonction de la personne habilitée puis Signature et cachet :</v>
      </c>
      <c r="I341">
        <f t="shared" ca="1" si="91"/>
        <v>0</v>
      </c>
      <c r="J341"/>
      <c r="K341" t="b">
        <f t="shared" si="82"/>
        <v>0</v>
      </c>
      <c r="L341" t="b">
        <f ca="1">AND(IF(COUNTIF($G$186:G341,G341)&gt;1,FALSE,TRUE),G341&lt;&gt;0,NOT(K341))</f>
        <v>0</v>
      </c>
      <c r="M341" s="165">
        <f t="shared" ca="1" si="83"/>
        <v>0</v>
      </c>
      <c r="N341" s="92" t="str">
        <f t="shared" ca="1" si="84"/>
        <v>x</v>
      </c>
      <c r="O341" s="226">
        <f t="shared" si="85"/>
        <v>0</v>
      </c>
      <c r="P341" s="226">
        <f t="shared" si="86"/>
        <v>0</v>
      </c>
    </row>
    <row r="342" spans="1:16" ht="10.15" hidden="1" customHeight="1" x14ac:dyDescent="0.35">
      <c r="A342" s="59">
        <v>165</v>
      </c>
      <c r="B342" s="276" t="str">
        <f t="shared" si="89"/>
        <v>Part20</v>
      </c>
      <c r="C342" s="608" t="str">
        <f t="shared" si="88"/>
        <v>autre_étab_5</v>
      </c>
      <c r="D342" s="608"/>
      <c r="E342">
        <f t="shared" ca="1" si="91"/>
        <v>0</v>
      </c>
      <c r="F342">
        <f t="shared" ca="1" si="91"/>
        <v>0</v>
      </c>
      <c r="G342" s="216">
        <f t="shared" ca="1" si="91"/>
        <v>0</v>
      </c>
      <c r="H342" t="str">
        <f t="shared" ca="1" si="91"/>
        <v>Prénom, nom, fonction de la personne habilitée puis Signature et cachet :</v>
      </c>
      <c r="I342">
        <f t="shared" ca="1" si="91"/>
        <v>0</v>
      </c>
      <c r="J342"/>
      <c r="K342" t="b">
        <f t="shared" si="82"/>
        <v>0</v>
      </c>
      <c r="L342" t="b">
        <f ca="1">AND(IF(COUNTIF($G$186:G342,G342)&gt;1,FALSE,TRUE),G342&lt;&gt;0,NOT(K342))</f>
        <v>0</v>
      </c>
      <c r="M342" s="165">
        <f t="shared" ca="1" si="83"/>
        <v>0</v>
      </c>
      <c r="N342" s="92" t="str">
        <f t="shared" ca="1" si="84"/>
        <v>x</v>
      </c>
      <c r="O342" s="226">
        <f t="shared" si="85"/>
        <v>0</v>
      </c>
      <c r="P342" s="226">
        <f t="shared" si="86"/>
        <v>0</v>
      </c>
    </row>
    <row r="343" spans="1:16" ht="10.15" hidden="1" customHeight="1" x14ac:dyDescent="0.35">
      <c r="A343" s="59">
        <v>166</v>
      </c>
      <c r="B343" s="276" t="str">
        <f t="shared" si="89"/>
        <v>Part20</v>
      </c>
      <c r="C343" s="608" t="str">
        <f t="shared" si="88"/>
        <v>autre_étab_6</v>
      </c>
      <c r="D343" s="608"/>
      <c r="E343">
        <f t="shared" ca="1" si="91"/>
        <v>0</v>
      </c>
      <c r="F343">
        <f t="shared" ca="1" si="91"/>
        <v>0</v>
      </c>
      <c r="G343" s="216">
        <f t="shared" ca="1" si="91"/>
        <v>0</v>
      </c>
      <c r="H343" t="str">
        <f t="shared" ca="1" si="91"/>
        <v>Prénom, nom, fonction de la personne habilitée puis Signature et cachet :</v>
      </c>
      <c r="I343">
        <f t="shared" ca="1" si="91"/>
        <v>0</v>
      </c>
      <c r="J343"/>
      <c r="K343" t="b">
        <f t="shared" si="82"/>
        <v>0</v>
      </c>
      <c r="L343" t="b">
        <f ca="1">AND(IF(COUNTIF($G$186:G343,G343)&gt;1,FALSE,TRUE),G343&lt;&gt;0,NOT(K343))</f>
        <v>0</v>
      </c>
      <c r="M343" s="165">
        <f t="shared" ca="1" si="83"/>
        <v>0</v>
      </c>
      <c r="N343" s="92" t="str">
        <f t="shared" ca="1" si="84"/>
        <v>x</v>
      </c>
      <c r="O343" s="226">
        <f t="shared" si="85"/>
        <v>0</v>
      </c>
      <c r="P343" s="226">
        <f t="shared" si="86"/>
        <v>0</v>
      </c>
    </row>
    <row r="344" spans="1:16" ht="10.15" hidden="1" customHeight="1" x14ac:dyDescent="0.35">
      <c r="A344" s="59">
        <v>167</v>
      </c>
      <c r="B344" s="276" t="str">
        <f t="shared" si="89"/>
        <v>Part20</v>
      </c>
      <c r="C344" s="608" t="str">
        <f t="shared" si="88"/>
        <v>autre_étab_7</v>
      </c>
      <c r="D344" s="608"/>
      <c r="E344">
        <f t="shared" ca="1" si="91"/>
        <v>0</v>
      </c>
      <c r="F344">
        <f t="shared" ca="1" si="91"/>
        <v>0</v>
      </c>
      <c r="G344" s="216">
        <f t="shared" ca="1" si="91"/>
        <v>0</v>
      </c>
      <c r="H344" t="str">
        <f t="shared" ca="1" si="91"/>
        <v>Prénom, nom, fonction de la personne habilitée puis Signature et cachet :</v>
      </c>
      <c r="I344">
        <f t="shared" ca="1" si="91"/>
        <v>0</v>
      </c>
      <c r="J344"/>
      <c r="K344" t="b">
        <f t="shared" si="82"/>
        <v>0</v>
      </c>
      <c r="L344" t="b">
        <f ca="1">AND(IF(COUNTIF($G$186:G344,G344)&gt;1,FALSE,TRUE),G344&lt;&gt;0,NOT(K344))</f>
        <v>0</v>
      </c>
      <c r="M344" s="165">
        <f t="shared" ca="1" si="83"/>
        <v>0</v>
      </c>
      <c r="N344" s="92" t="str">
        <f t="shared" ca="1" si="84"/>
        <v>x</v>
      </c>
      <c r="O344" s="226">
        <f t="shared" si="85"/>
        <v>0</v>
      </c>
      <c r="P344" s="226">
        <f t="shared" si="86"/>
        <v>0</v>
      </c>
    </row>
    <row r="345" spans="1:16" ht="10.15" hidden="1" customHeight="1" x14ac:dyDescent="0.35">
      <c r="A345" s="59">
        <v>168</v>
      </c>
      <c r="B345" s="276" t="str">
        <f t="shared" si="89"/>
        <v>Part20</v>
      </c>
      <c r="C345" s="608" t="str">
        <f t="shared" si="88"/>
        <v>autre_étab_8</v>
      </c>
      <c r="D345" s="608"/>
      <c r="E345">
        <f t="shared" ca="1" si="91"/>
        <v>0</v>
      </c>
      <c r="F345">
        <f t="shared" ca="1" si="91"/>
        <v>0</v>
      </c>
      <c r="G345" s="216">
        <f t="shared" ca="1" si="91"/>
        <v>0</v>
      </c>
      <c r="H345" t="str">
        <f t="shared" ca="1" si="91"/>
        <v>Prénom, nom, fonction de la personne habilitée puis Signature et cachet :</v>
      </c>
      <c r="I345">
        <f t="shared" ca="1" si="91"/>
        <v>0</v>
      </c>
      <c r="J345"/>
      <c r="K345" t="b">
        <f t="shared" si="82"/>
        <v>0</v>
      </c>
      <c r="L345" t="b">
        <f ca="1">AND(IF(COUNTIF($G$186:G345,G345)&gt;1,FALSE,TRUE),G345&lt;&gt;0,NOT(K345))</f>
        <v>0</v>
      </c>
      <c r="M345" s="165">
        <f t="shared" ca="1" si="83"/>
        <v>0</v>
      </c>
      <c r="N345" s="92" t="str">
        <f t="shared" ca="1" si="84"/>
        <v>x</v>
      </c>
      <c r="O345" s="226">
        <f t="shared" si="85"/>
        <v>0</v>
      </c>
      <c r="P345" s="226">
        <f t="shared" si="86"/>
        <v>0</v>
      </c>
    </row>
    <row r="346" spans="1:16" ht="10.15" hidden="1" customHeight="1" x14ac:dyDescent="0.35">
      <c r="B346"/>
      <c r="C346"/>
      <c r="D346"/>
      <c r="E346"/>
      <c r="F346" s="217" t="s">
        <v>39</v>
      </c>
      <c r="G346" s="217" t="s">
        <v>39</v>
      </c>
      <c r="H346"/>
      <c r="I346"/>
      <c r="J346"/>
      <c r="K346"/>
      <c r="L346" s="127">
        <v>1</v>
      </c>
      <c r="M346" s="106">
        <f t="shared" ref="M346:M360" ca="1" si="92">M345+L346</f>
        <v>1</v>
      </c>
      <c r="N346" s="92">
        <f t="shared" ref="N346:N360" ca="1" si="93">IF(L346,M346,"x")</f>
        <v>1</v>
      </c>
      <c r="O346" s="226"/>
      <c r="P346" s="226"/>
    </row>
    <row r="347" spans="1:16" ht="10.15" hidden="1" customHeight="1" x14ac:dyDescent="0.35">
      <c r="B347"/>
      <c r="C347"/>
      <c r="D347"/>
      <c r="E347"/>
      <c r="F347" s="217" t="s">
        <v>39</v>
      </c>
      <c r="G347" s="217" t="s">
        <v>39</v>
      </c>
      <c r="H347"/>
      <c r="I347"/>
      <c r="J347"/>
      <c r="K347"/>
      <c r="L347" s="127">
        <v>1</v>
      </c>
      <c r="M347" s="106">
        <f t="shared" ca="1" si="92"/>
        <v>2</v>
      </c>
      <c r="N347" s="92">
        <f t="shared" ca="1" si="93"/>
        <v>2</v>
      </c>
      <c r="O347" s="226"/>
      <c r="P347" s="226"/>
    </row>
    <row r="348" spans="1:16" ht="10.15" hidden="1" customHeight="1" x14ac:dyDescent="0.35">
      <c r="B348"/>
      <c r="C348"/>
      <c r="D348"/>
      <c r="E348"/>
      <c r="F348" s="217" t="s">
        <v>39</v>
      </c>
      <c r="G348" s="217" t="s">
        <v>39</v>
      </c>
      <c r="H348"/>
      <c r="I348"/>
      <c r="J348"/>
      <c r="K348"/>
      <c r="L348" s="127">
        <v>1</v>
      </c>
      <c r="M348" s="106">
        <f t="shared" ca="1" si="92"/>
        <v>3</v>
      </c>
      <c r="N348" s="92">
        <f t="shared" ca="1" si="93"/>
        <v>3</v>
      </c>
      <c r="O348" s="226"/>
      <c r="P348" s="226"/>
    </row>
    <row r="349" spans="1:16" ht="10.15" hidden="1" customHeight="1" x14ac:dyDescent="0.35">
      <c r="B349"/>
      <c r="C349"/>
      <c r="D349"/>
      <c r="E349"/>
      <c r="F349" s="217" t="s">
        <v>39</v>
      </c>
      <c r="G349" s="217" t="s">
        <v>39</v>
      </c>
      <c r="H349"/>
      <c r="I349"/>
      <c r="J349"/>
      <c r="K349"/>
      <c r="L349" s="127">
        <v>1</v>
      </c>
      <c r="M349" s="106">
        <f t="shared" ca="1" si="92"/>
        <v>4</v>
      </c>
      <c r="N349" s="92">
        <f t="shared" ca="1" si="93"/>
        <v>4</v>
      </c>
      <c r="O349" s="226"/>
      <c r="P349" s="226"/>
    </row>
    <row r="350" spans="1:16" ht="10.15" hidden="1" customHeight="1" x14ac:dyDescent="0.35">
      <c r="B350"/>
      <c r="C350"/>
      <c r="D350"/>
      <c r="E350"/>
      <c r="F350" s="217" t="s">
        <v>39</v>
      </c>
      <c r="G350" s="217" t="s">
        <v>39</v>
      </c>
      <c r="H350"/>
      <c r="I350"/>
      <c r="J350"/>
      <c r="K350"/>
      <c r="L350" s="127">
        <v>1</v>
      </c>
      <c r="M350" s="106">
        <f t="shared" ca="1" si="92"/>
        <v>5</v>
      </c>
      <c r="N350" s="92">
        <f t="shared" ca="1" si="93"/>
        <v>5</v>
      </c>
      <c r="O350" s="226"/>
      <c r="P350" s="226"/>
    </row>
    <row r="351" spans="1:16" ht="10.15" hidden="1" customHeight="1" x14ac:dyDescent="0.35">
      <c r="B351"/>
      <c r="C351"/>
      <c r="D351"/>
      <c r="E351"/>
      <c r="F351" s="217" t="s">
        <v>39</v>
      </c>
      <c r="G351" s="217" t="s">
        <v>39</v>
      </c>
      <c r="H351"/>
      <c r="I351"/>
      <c r="J351"/>
      <c r="K351"/>
      <c r="L351" s="127">
        <v>1</v>
      </c>
      <c r="M351" s="106">
        <f t="shared" ca="1" si="92"/>
        <v>6</v>
      </c>
      <c r="N351" s="92">
        <f t="shared" ca="1" si="93"/>
        <v>6</v>
      </c>
      <c r="O351" s="226"/>
      <c r="P351" s="226"/>
    </row>
    <row r="352" spans="1:16" ht="10.15" hidden="1" customHeight="1" x14ac:dyDescent="0.35">
      <c r="B352"/>
      <c r="C352"/>
      <c r="D352"/>
      <c r="E352"/>
      <c r="F352" s="217" t="s">
        <v>39</v>
      </c>
      <c r="G352" s="217" t="s">
        <v>39</v>
      </c>
      <c r="H352"/>
      <c r="I352"/>
      <c r="J352"/>
      <c r="K352"/>
      <c r="L352" s="127">
        <v>1</v>
      </c>
      <c r="M352" s="106">
        <f t="shared" ca="1" si="92"/>
        <v>7</v>
      </c>
      <c r="N352" s="92">
        <f t="shared" ca="1" si="93"/>
        <v>7</v>
      </c>
      <c r="O352" s="226"/>
      <c r="P352" s="226"/>
    </row>
    <row r="353" spans="2:16" ht="10.15" hidden="1" customHeight="1" x14ac:dyDescent="0.35">
      <c r="B353"/>
      <c r="C353"/>
      <c r="D353"/>
      <c r="E353"/>
      <c r="F353" s="217" t="s">
        <v>39</v>
      </c>
      <c r="G353" s="217" t="s">
        <v>39</v>
      </c>
      <c r="H353"/>
      <c r="I353"/>
      <c r="J353"/>
      <c r="K353"/>
      <c r="L353" s="127">
        <v>1</v>
      </c>
      <c r="M353" s="106">
        <f t="shared" ca="1" si="92"/>
        <v>8</v>
      </c>
      <c r="N353" s="92">
        <f t="shared" ca="1" si="93"/>
        <v>8</v>
      </c>
      <c r="O353" s="226"/>
      <c r="P353" s="226"/>
    </row>
    <row r="354" spans="2:16" ht="10.15" hidden="1" customHeight="1" x14ac:dyDescent="0.35">
      <c r="B354"/>
      <c r="C354"/>
      <c r="D354"/>
      <c r="E354"/>
      <c r="F354" s="217" t="s">
        <v>39</v>
      </c>
      <c r="G354" s="217" t="s">
        <v>39</v>
      </c>
      <c r="H354"/>
      <c r="I354"/>
      <c r="J354"/>
      <c r="K354"/>
      <c r="L354" s="127">
        <v>1</v>
      </c>
      <c r="M354" s="106">
        <f t="shared" ca="1" si="92"/>
        <v>9</v>
      </c>
      <c r="N354" s="92">
        <f t="shared" ca="1" si="93"/>
        <v>9</v>
      </c>
      <c r="O354" s="226"/>
      <c r="P354" s="226"/>
    </row>
    <row r="355" spans="2:16" ht="10.15" hidden="1" customHeight="1" x14ac:dyDescent="0.35">
      <c r="B355"/>
      <c r="C355"/>
      <c r="D355"/>
      <c r="E355"/>
      <c r="F355" s="217" t="s">
        <v>39</v>
      </c>
      <c r="G355" s="217" t="s">
        <v>39</v>
      </c>
      <c r="H355"/>
      <c r="I355"/>
      <c r="J355"/>
      <c r="K355"/>
      <c r="L355" s="127">
        <v>1</v>
      </c>
      <c r="M355" s="106">
        <f t="shared" ca="1" si="92"/>
        <v>10</v>
      </c>
      <c r="N355" s="92">
        <f t="shared" ca="1" si="93"/>
        <v>10</v>
      </c>
      <c r="O355" s="226"/>
      <c r="P355" s="226"/>
    </row>
    <row r="356" spans="2:16" ht="10.15" hidden="1" customHeight="1" x14ac:dyDescent="0.35">
      <c r="B356"/>
      <c r="C356"/>
      <c r="D356"/>
      <c r="E356"/>
      <c r="F356" s="217" t="s">
        <v>39</v>
      </c>
      <c r="G356" s="217" t="s">
        <v>39</v>
      </c>
      <c r="H356"/>
      <c r="I356"/>
      <c r="J356"/>
      <c r="K356"/>
      <c r="L356" s="127">
        <v>1</v>
      </c>
      <c r="M356" s="106">
        <f t="shared" ca="1" si="92"/>
        <v>11</v>
      </c>
      <c r="N356" s="92">
        <f t="shared" ca="1" si="93"/>
        <v>11</v>
      </c>
      <c r="O356" s="226"/>
      <c r="P356" s="226"/>
    </row>
    <row r="357" spans="2:16" ht="10.15" hidden="1" customHeight="1" x14ac:dyDescent="0.35">
      <c r="B357"/>
      <c r="C357"/>
      <c r="D357"/>
      <c r="E357"/>
      <c r="F357" s="217" t="s">
        <v>39</v>
      </c>
      <c r="G357" s="217" t="s">
        <v>39</v>
      </c>
      <c r="H357"/>
      <c r="I357"/>
      <c r="J357"/>
      <c r="K357"/>
      <c r="L357" s="127">
        <v>1</v>
      </c>
      <c r="M357" s="106">
        <f t="shared" ca="1" si="92"/>
        <v>12</v>
      </c>
      <c r="N357" s="92">
        <f t="shared" ca="1" si="93"/>
        <v>12</v>
      </c>
      <c r="O357" s="226"/>
      <c r="P357" s="226"/>
    </row>
    <row r="358" spans="2:16" ht="10.15" hidden="1" customHeight="1" x14ac:dyDescent="0.35">
      <c r="B358"/>
      <c r="C358"/>
      <c r="D358"/>
      <c r="E358"/>
      <c r="F358" s="217" t="s">
        <v>39</v>
      </c>
      <c r="G358" s="217" t="s">
        <v>39</v>
      </c>
      <c r="H358"/>
      <c r="I358"/>
      <c r="J358"/>
      <c r="K358"/>
      <c r="L358" s="127">
        <v>1</v>
      </c>
      <c r="M358" s="106">
        <f t="shared" ca="1" si="92"/>
        <v>13</v>
      </c>
      <c r="N358" s="92">
        <f t="shared" ca="1" si="93"/>
        <v>13</v>
      </c>
      <c r="O358" s="226"/>
      <c r="P358" s="226"/>
    </row>
    <row r="359" spans="2:16" ht="10.15" hidden="1" customHeight="1" x14ac:dyDescent="0.35">
      <c r="B359"/>
      <c r="C359"/>
      <c r="D359"/>
      <c r="E359"/>
      <c r="F359" s="217" t="s">
        <v>39</v>
      </c>
      <c r="G359" s="217" t="s">
        <v>39</v>
      </c>
      <c r="H359"/>
      <c r="I359"/>
      <c r="J359"/>
      <c r="K359"/>
      <c r="L359" s="127">
        <v>1</v>
      </c>
      <c r="M359" s="106">
        <f t="shared" ca="1" si="92"/>
        <v>14</v>
      </c>
      <c r="N359" s="92">
        <f t="shared" ca="1" si="93"/>
        <v>14</v>
      </c>
      <c r="O359" s="226"/>
      <c r="P359" s="226"/>
    </row>
    <row r="360" spans="2:16" ht="10.15" hidden="1" customHeight="1" x14ac:dyDescent="0.35">
      <c r="B360"/>
      <c r="C360"/>
      <c r="D360"/>
      <c r="E360"/>
      <c r="F360" s="217" t="s">
        <v>39</v>
      </c>
      <c r="G360" s="217" t="s">
        <v>39</v>
      </c>
      <c r="H360"/>
      <c r="I360"/>
      <c r="J360"/>
      <c r="K360"/>
      <c r="L360" s="127">
        <v>1</v>
      </c>
      <c r="M360" s="106">
        <f t="shared" ca="1" si="92"/>
        <v>15</v>
      </c>
      <c r="N360" s="92">
        <f t="shared" ca="1" si="93"/>
        <v>15</v>
      </c>
      <c r="O360" s="226"/>
      <c r="P360" s="226"/>
    </row>
    <row r="361" spans="2:16" ht="10.15" hidden="1" customHeight="1" x14ac:dyDescent="0.35">
      <c r="B361"/>
      <c r="C361"/>
      <c r="D361"/>
      <c r="E361"/>
      <c r="F361"/>
      <c r="G361"/>
      <c r="H361"/>
      <c r="I361"/>
      <c r="J361"/>
      <c r="K361"/>
      <c r="L361"/>
      <c r="M361" s="165"/>
    </row>
    <row r="362" spans="2:16" ht="10.15" hidden="1" customHeight="1" x14ac:dyDescent="0.35">
      <c r="B362"/>
      <c r="C362"/>
      <c r="D362"/>
      <c r="E362"/>
      <c r="F362"/>
      <c r="G362"/>
      <c r="H362"/>
      <c r="I362"/>
      <c r="J362"/>
      <c r="K362"/>
      <c r="L362"/>
      <c r="M362" s="165"/>
    </row>
    <row r="363" spans="2:16" ht="10.15" hidden="1" customHeight="1" x14ac:dyDescent="0.35">
      <c r="B363"/>
      <c r="C363"/>
      <c r="D363"/>
      <c r="E363"/>
      <c r="F363"/>
      <c r="G363"/>
      <c r="H363"/>
      <c r="I363"/>
      <c r="J363"/>
      <c r="K363"/>
      <c r="L363"/>
      <c r="M363" s="165"/>
    </row>
    <row r="364" spans="2:16" ht="10.15" hidden="1" customHeight="1" x14ac:dyDescent="0.35">
      <c r="B364"/>
      <c r="C364"/>
      <c r="D364"/>
      <c r="E364"/>
      <c r="F364"/>
      <c r="G364"/>
      <c r="H364"/>
      <c r="I364"/>
      <c r="J364"/>
      <c r="K364"/>
      <c r="L364"/>
      <c r="M364" s="165"/>
    </row>
    <row r="365" spans="2:16" ht="10.15" hidden="1" customHeight="1" x14ac:dyDescent="0.35">
      <c r="B365"/>
      <c r="C365"/>
      <c r="D365"/>
      <c r="E365"/>
      <c r="F365"/>
      <c r="G365"/>
      <c r="H365"/>
      <c r="I365"/>
      <c r="J365"/>
      <c r="K365"/>
      <c r="L365"/>
      <c r="M365" s="165"/>
    </row>
    <row r="366" spans="2:16" ht="10.15" hidden="1" customHeight="1" x14ac:dyDescent="0.35">
      <c r="B366"/>
      <c r="C366"/>
      <c r="D366"/>
      <c r="E366"/>
      <c r="F366"/>
      <c r="G366"/>
      <c r="H366"/>
      <c r="I366"/>
      <c r="J366"/>
      <c r="K366"/>
      <c r="L366"/>
      <c r="M366" s="165"/>
    </row>
    <row r="367" spans="2:16" ht="10.15" hidden="1" customHeight="1" x14ac:dyDescent="0.35">
      <c r="B367"/>
      <c r="C367"/>
      <c r="D367"/>
      <c r="E367"/>
      <c r="F367"/>
      <c r="G367"/>
      <c r="H367"/>
      <c r="I367"/>
      <c r="J367"/>
      <c r="K367"/>
      <c r="L367"/>
      <c r="M367" s="165"/>
    </row>
    <row r="368" spans="2:16" ht="10.15" hidden="1" customHeight="1" x14ac:dyDescent="0.35">
      <c r="B368"/>
      <c r="C368"/>
      <c r="D368"/>
      <c r="E368"/>
      <c r="F368"/>
      <c r="G368"/>
      <c r="H368"/>
      <c r="I368"/>
      <c r="J368"/>
      <c r="K368"/>
      <c r="L368"/>
      <c r="M368" s="165"/>
    </row>
    <row r="369" spans="2:13" ht="10.15" hidden="1" customHeight="1" x14ac:dyDescent="0.35">
      <c r="B369"/>
      <c r="C369"/>
      <c r="D369"/>
      <c r="E369"/>
      <c r="F369"/>
      <c r="G369"/>
      <c r="H369"/>
      <c r="I369"/>
      <c r="J369"/>
      <c r="K369"/>
      <c r="L369"/>
      <c r="M369" s="165"/>
    </row>
    <row r="370" spans="2:13" ht="10.15" hidden="1" customHeight="1" x14ac:dyDescent="0.35">
      <c r="B370"/>
      <c r="C370"/>
      <c r="D370"/>
      <c r="E370"/>
      <c r="F370"/>
      <c r="G370"/>
      <c r="H370"/>
      <c r="I370"/>
      <c r="J370"/>
      <c r="K370"/>
      <c r="L370"/>
      <c r="M370" s="165"/>
    </row>
    <row r="371" spans="2:13" ht="10.15" hidden="1" customHeight="1" x14ac:dyDescent="0.35">
      <c r="B371"/>
      <c r="C371"/>
      <c r="D371"/>
      <c r="E371"/>
      <c r="F371"/>
      <c r="G371"/>
      <c r="H371"/>
      <c r="I371"/>
      <c r="J371"/>
      <c r="K371"/>
      <c r="L371"/>
      <c r="M371" s="165"/>
    </row>
    <row r="372" spans="2:13" ht="10.15" hidden="1" customHeight="1" x14ac:dyDescent="0.35">
      <c r="B372"/>
      <c r="C372"/>
      <c r="D372"/>
      <c r="E372"/>
      <c r="F372"/>
      <c r="G372"/>
      <c r="H372"/>
      <c r="I372"/>
      <c r="J372"/>
      <c r="K372"/>
      <c r="L372"/>
      <c r="M372" s="165"/>
    </row>
    <row r="373" spans="2:13" ht="10.15" hidden="1" customHeight="1" x14ac:dyDescent="0.35">
      <c r="B373"/>
      <c r="C373"/>
      <c r="D373"/>
      <c r="E373"/>
      <c r="F373"/>
      <c r="G373"/>
      <c r="H373"/>
      <c r="I373"/>
      <c r="J373"/>
      <c r="K373"/>
      <c r="L373"/>
      <c r="M373" s="165"/>
    </row>
    <row r="374" spans="2:13" ht="10.15" hidden="1" customHeight="1" x14ac:dyDescent="0.35">
      <c r="B374"/>
      <c r="C374"/>
      <c r="D374"/>
      <c r="E374"/>
      <c r="F374"/>
      <c r="G374"/>
      <c r="H374"/>
      <c r="I374"/>
      <c r="J374"/>
      <c r="K374"/>
      <c r="L374"/>
      <c r="M374" s="165"/>
    </row>
    <row r="375" spans="2:13" ht="10.15" hidden="1" customHeight="1" x14ac:dyDescent="0.35">
      <c r="B375"/>
      <c r="C375"/>
      <c r="D375"/>
      <c r="E375"/>
      <c r="F375"/>
      <c r="G375"/>
      <c r="H375"/>
      <c r="I375"/>
      <c r="J375"/>
      <c r="K375"/>
      <c r="L375"/>
      <c r="M375" s="165"/>
    </row>
    <row r="376" spans="2:13" ht="10.15" hidden="1" customHeight="1" x14ac:dyDescent="0.35">
      <c r="B376"/>
      <c r="C376"/>
      <c r="D376"/>
      <c r="E376"/>
      <c r="F376"/>
      <c r="G376"/>
      <c r="H376"/>
      <c r="I376"/>
      <c r="J376"/>
      <c r="K376"/>
      <c r="L376"/>
      <c r="M376" s="165"/>
    </row>
    <row r="377" spans="2:13" ht="10.15" hidden="1" customHeight="1" x14ac:dyDescent="0.35">
      <c r="B377"/>
      <c r="C377"/>
      <c r="D377"/>
      <c r="E377"/>
      <c r="F377"/>
      <c r="G377"/>
      <c r="H377"/>
      <c r="I377"/>
      <c r="J377"/>
      <c r="K377"/>
      <c r="L377"/>
      <c r="M377" s="165"/>
    </row>
    <row r="378" spans="2:13" ht="10.15" hidden="1" customHeight="1" x14ac:dyDescent="0.35">
      <c r="B378"/>
      <c r="C378"/>
      <c r="D378"/>
      <c r="E378"/>
      <c r="F378"/>
      <c r="G378"/>
      <c r="H378"/>
      <c r="I378"/>
      <c r="J378"/>
      <c r="K378"/>
      <c r="L378"/>
      <c r="M378" s="165"/>
    </row>
    <row r="379" spans="2:13" ht="10.15" hidden="1" customHeight="1" x14ac:dyDescent="0.35">
      <c r="B379"/>
      <c r="C379"/>
      <c r="D379"/>
      <c r="E379"/>
      <c r="F379"/>
      <c r="G379"/>
      <c r="H379"/>
      <c r="I379"/>
      <c r="J379"/>
      <c r="K379"/>
      <c r="L379"/>
      <c r="M379" s="165"/>
    </row>
    <row r="380" spans="2:13" ht="10.15" hidden="1" customHeight="1" x14ac:dyDescent="0.35">
      <c r="B380"/>
      <c r="C380"/>
      <c r="D380"/>
      <c r="E380"/>
      <c r="F380"/>
      <c r="G380"/>
      <c r="H380"/>
      <c r="I380"/>
      <c r="J380"/>
      <c r="K380"/>
      <c r="L380"/>
      <c r="M380" s="165"/>
    </row>
    <row r="381" spans="2:13" ht="10.15" hidden="1" customHeight="1" x14ac:dyDescent="0.35">
      <c r="B381"/>
      <c r="C381"/>
      <c r="D381"/>
      <c r="E381"/>
      <c r="F381"/>
      <c r="G381"/>
      <c r="H381"/>
      <c r="I381"/>
      <c r="J381"/>
      <c r="K381"/>
      <c r="L381"/>
      <c r="M381" s="165"/>
    </row>
    <row r="382" spans="2:13" ht="10.15" hidden="1" customHeight="1" x14ac:dyDescent="0.35">
      <c r="B382"/>
      <c r="C382"/>
      <c r="D382"/>
      <c r="E382"/>
      <c r="F382"/>
      <c r="G382"/>
      <c r="H382"/>
      <c r="I382"/>
      <c r="J382"/>
      <c r="K382"/>
      <c r="L382"/>
      <c r="M382" s="165"/>
    </row>
    <row r="383" spans="2:13" ht="10.15" hidden="1" customHeight="1" x14ac:dyDescent="0.35">
      <c r="B383"/>
      <c r="C383"/>
      <c r="D383"/>
      <c r="E383"/>
      <c r="F383"/>
      <c r="G383"/>
      <c r="H383"/>
      <c r="I383"/>
      <c r="J383"/>
      <c r="K383"/>
      <c r="L383"/>
      <c r="M383" s="165"/>
    </row>
    <row r="384" spans="2:13" ht="10.15" hidden="1" customHeight="1" x14ac:dyDescent="0.35">
      <c r="B384"/>
      <c r="C384"/>
      <c r="D384"/>
      <c r="E384"/>
      <c r="F384"/>
      <c r="G384"/>
      <c r="H384"/>
      <c r="I384"/>
      <c r="J384"/>
      <c r="K384"/>
      <c r="L384"/>
      <c r="M384" s="165"/>
    </row>
    <row r="385" spans="2:13" ht="10.15" hidden="1" customHeight="1" x14ac:dyDescent="0.35">
      <c r="B385"/>
      <c r="C385"/>
      <c r="D385"/>
      <c r="E385"/>
      <c r="F385"/>
      <c r="G385"/>
      <c r="H385"/>
      <c r="I385"/>
      <c r="J385"/>
      <c r="K385"/>
      <c r="L385"/>
      <c r="M385" s="165"/>
    </row>
    <row r="386" spans="2:13" ht="10.15" hidden="1" customHeight="1" x14ac:dyDescent="0.35">
      <c r="B386"/>
      <c r="C386"/>
      <c r="D386"/>
      <c r="E386"/>
      <c r="F386"/>
      <c r="G386"/>
      <c r="H386"/>
      <c r="I386"/>
      <c r="J386"/>
      <c r="K386"/>
      <c r="L386"/>
      <c r="M386" s="165"/>
    </row>
    <row r="387" spans="2:13" ht="10.15" hidden="1" customHeight="1" x14ac:dyDescent="0.35">
      <c r="B387"/>
      <c r="C387"/>
      <c r="D387"/>
      <c r="E387"/>
      <c r="F387"/>
      <c r="G387"/>
      <c r="H387"/>
      <c r="I387"/>
      <c r="J387"/>
      <c r="K387"/>
      <c r="L387"/>
      <c r="M387" s="165"/>
    </row>
    <row r="388" spans="2:13" ht="10.15" hidden="1" customHeight="1" x14ac:dyDescent="0.35">
      <c r="B388"/>
      <c r="C388"/>
      <c r="D388"/>
      <c r="E388"/>
      <c r="F388"/>
      <c r="G388"/>
      <c r="H388"/>
      <c r="I388"/>
      <c r="J388"/>
      <c r="K388"/>
      <c r="L388"/>
      <c r="M388" s="165"/>
    </row>
    <row r="389" spans="2:13" ht="10.15" hidden="1" customHeight="1" x14ac:dyDescent="0.35">
      <c r="B389"/>
      <c r="C389"/>
      <c r="D389"/>
      <c r="E389"/>
      <c r="F389"/>
      <c r="G389"/>
      <c r="H389"/>
      <c r="I389"/>
      <c r="J389"/>
      <c r="K389"/>
      <c r="L389"/>
      <c r="M389" s="165"/>
    </row>
    <row r="390" spans="2:13" ht="10.15" hidden="1" customHeight="1" x14ac:dyDescent="0.35">
      <c r="B390"/>
      <c r="C390"/>
      <c r="D390"/>
      <c r="E390"/>
      <c r="F390"/>
      <c r="G390"/>
      <c r="H390"/>
      <c r="I390"/>
      <c r="J390"/>
      <c r="K390"/>
      <c r="L390"/>
      <c r="M390" s="165"/>
    </row>
    <row r="391" spans="2:13" ht="10.15" hidden="1" customHeight="1" x14ac:dyDescent="0.35">
      <c r="B391"/>
      <c r="C391"/>
      <c r="D391"/>
      <c r="E391"/>
      <c r="F391"/>
      <c r="G391"/>
      <c r="H391"/>
      <c r="I391"/>
      <c r="J391"/>
      <c r="K391"/>
      <c r="L391"/>
      <c r="M391" s="165"/>
    </row>
    <row r="392" spans="2:13" ht="10.15" hidden="1" customHeight="1" x14ac:dyDescent="0.35">
      <c r="B392"/>
      <c r="C392"/>
      <c r="D392"/>
      <c r="E392"/>
      <c r="F392"/>
      <c r="G392"/>
      <c r="H392"/>
      <c r="I392"/>
      <c r="J392"/>
      <c r="K392"/>
      <c r="L392"/>
      <c r="M392" s="165"/>
    </row>
    <row r="393" spans="2:13" ht="10.15" hidden="1" customHeight="1" x14ac:dyDescent="0.35">
      <c r="B393"/>
      <c r="C393"/>
      <c r="D393"/>
      <c r="E393"/>
      <c r="F393"/>
      <c r="G393"/>
      <c r="H393"/>
      <c r="I393"/>
      <c r="J393"/>
      <c r="K393"/>
      <c r="L393"/>
      <c r="M393" s="165"/>
    </row>
    <row r="394" spans="2:13" ht="10.15" hidden="1" customHeight="1" x14ac:dyDescent="0.35">
      <c r="B394"/>
      <c r="C394"/>
      <c r="D394"/>
      <c r="E394"/>
      <c r="F394"/>
      <c r="G394"/>
      <c r="H394"/>
      <c r="I394"/>
      <c r="J394"/>
      <c r="K394"/>
      <c r="L394"/>
      <c r="M394" s="165"/>
    </row>
    <row r="395" spans="2:13" ht="10.15" hidden="1" customHeight="1" x14ac:dyDescent="0.35">
      <c r="B395"/>
      <c r="C395"/>
      <c r="D395"/>
      <c r="E395"/>
      <c r="F395"/>
      <c r="G395"/>
      <c r="H395"/>
      <c r="I395"/>
      <c r="J395"/>
      <c r="K395"/>
      <c r="L395"/>
      <c r="M395" s="165"/>
    </row>
    <row r="396" spans="2:13" ht="10.15" hidden="1" customHeight="1" x14ac:dyDescent="0.35">
      <c r="B396"/>
      <c r="C396"/>
      <c r="D396"/>
      <c r="E396"/>
      <c r="F396"/>
      <c r="G396"/>
      <c r="H396"/>
      <c r="I396"/>
      <c r="J396"/>
      <c r="K396"/>
      <c r="L396"/>
      <c r="M396" s="165"/>
    </row>
    <row r="397" spans="2:13" ht="10.15" hidden="1" customHeight="1" x14ac:dyDescent="0.35">
      <c r="B397"/>
      <c r="C397"/>
      <c r="D397"/>
      <c r="E397"/>
      <c r="F397"/>
      <c r="G397"/>
      <c r="H397"/>
      <c r="I397"/>
      <c r="J397"/>
      <c r="K397"/>
      <c r="L397"/>
      <c r="M397" s="165"/>
    </row>
    <row r="398" spans="2:13" ht="10.15" hidden="1" customHeight="1" x14ac:dyDescent="0.35">
      <c r="B398"/>
      <c r="C398"/>
      <c r="D398"/>
      <c r="E398"/>
      <c r="F398"/>
      <c r="G398"/>
      <c r="H398"/>
      <c r="I398"/>
      <c r="J398"/>
      <c r="K398"/>
      <c r="L398"/>
      <c r="M398" s="165"/>
    </row>
    <row r="399" spans="2:13" ht="10.15" hidden="1" customHeight="1" x14ac:dyDescent="0.35">
      <c r="B399"/>
      <c r="C399"/>
      <c r="D399"/>
      <c r="E399"/>
      <c r="F399"/>
      <c r="G399"/>
      <c r="H399"/>
      <c r="I399"/>
      <c r="J399"/>
      <c r="K399"/>
      <c r="L399"/>
      <c r="M399" s="165"/>
    </row>
    <row r="400" spans="2:13" ht="10.15" hidden="1" customHeight="1" x14ac:dyDescent="0.35">
      <c r="B400"/>
      <c r="C400"/>
      <c r="D400"/>
      <c r="E400"/>
      <c r="F400"/>
      <c r="G400"/>
      <c r="H400"/>
      <c r="I400"/>
      <c r="J400"/>
      <c r="K400"/>
      <c r="L400"/>
      <c r="M400" s="165"/>
    </row>
    <row r="401" spans="2:13" ht="10.15" hidden="1" customHeight="1" x14ac:dyDescent="0.35">
      <c r="B401"/>
      <c r="C401"/>
      <c r="D401"/>
      <c r="E401"/>
      <c r="F401"/>
      <c r="G401"/>
      <c r="H401"/>
      <c r="I401"/>
      <c r="J401"/>
      <c r="K401"/>
      <c r="L401"/>
      <c r="M401" s="165"/>
    </row>
    <row r="402" spans="2:13" ht="10.15" hidden="1" customHeight="1" x14ac:dyDescent="0.35">
      <c r="B402"/>
      <c r="C402"/>
      <c r="D402"/>
      <c r="E402"/>
      <c r="F402"/>
      <c r="G402"/>
      <c r="H402"/>
      <c r="I402"/>
      <c r="J402"/>
      <c r="K402"/>
      <c r="L402"/>
      <c r="M402" s="165"/>
    </row>
    <row r="403" spans="2:13" ht="10.15" hidden="1" customHeight="1" x14ac:dyDescent="0.35">
      <c r="B403"/>
      <c r="C403"/>
      <c r="D403"/>
      <c r="E403"/>
      <c r="F403"/>
      <c r="G403"/>
      <c r="H403"/>
      <c r="I403"/>
      <c r="J403"/>
      <c r="K403"/>
      <c r="L403"/>
      <c r="M403" s="165"/>
    </row>
    <row r="404" spans="2:13" ht="10.15" hidden="1" customHeight="1" x14ac:dyDescent="0.35">
      <c r="B404"/>
      <c r="C404"/>
      <c r="D404"/>
      <c r="E404"/>
      <c r="F404"/>
      <c r="G404"/>
      <c r="H404"/>
      <c r="I404"/>
      <c r="J404"/>
      <c r="K404"/>
      <c r="L404"/>
      <c r="M404" s="165"/>
    </row>
    <row r="405" spans="2:13" ht="10.15" hidden="1" customHeight="1" x14ac:dyDescent="0.35">
      <c r="B405"/>
      <c r="C405"/>
      <c r="D405"/>
      <c r="E405"/>
      <c r="F405"/>
      <c r="G405"/>
      <c r="H405"/>
      <c r="I405"/>
      <c r="J405"/>
      <c r="K405"/>
      <c r="L405"/>
      <c r="M405" s="165"/>
    </row>
    <row r="406" spans="2:13" ht="10.15" hidden="1" customHeight="1" x14ac:dyDescent="0.35">
      <c r="B406"/>
      <c r="C406"/>
      <c r="D406"/>
      <c r="E406"/>
      <c r="F406"/>
      <c r="G406"/>
      <c r="H406"/>
      <c r="I406"/>
      <c r="J406"/>
      <c r="K406"/>
      <c r="L406"/>
      <c r="M406" s="165"/>
    </row>
    <row r="407" spans="2:13" ht="10.15" hidden="1" customHeight="1" x14ac:dyDescent="0.35">
      <c r="B407"/>
      <c r="C407"/>
      <c r="D407"/>
      <c r="E407"/>
      <c r="F407"/>
      <c r="G407"/>
      <c r="H407"/>
      <c r="I407"/>
      <c r="J407"/>
      <c r="K407"/>
      <c r="L407"/>
      <c r="M407" s="165"/>
    </row>
    <row r="408" spans="2:13" ht="10.15" hidden="1" customHeight="1" x14ac:dyDescent="0.35">
      <c r="B408"/>
      <c r="C408"/>
      <c r="D408"/>
      <c r="E408"/>
      <c r="F408"/>
      <c r="G408"/>
      <c r="H408"/>
      <c r="I408"/>
      <c r="J408"/>
      <c r="K408"/>
      <c r="L408"/>
      <c r="M408" s="165"/>
    </row>
    <row r="409" spans="2:13" ht="10.15" hidden="1" customHeight="1" x14ac:dyDescent="0.35">
      <c r="B409"/>
      <c r="C409"/>
      <c r="D409"/>
      <c r="E409"/>
      <c r="F409"/>
      <c r="G409"/>
      <c r="H409"/>
      <c r="I409"/>
      <c r="J409"/>
      <c r="K409"/>
      <c r="L409"/>
      <c r="M409" s="165"/>
    </row>
    <row r="410" spans="2:13" ht="10.15" hidden="1" customHeight="1" x14ac:dyDescent="0.35">
      <c r="B410"/>
      <c r="C410"/>
      <c r="D410"/>
      <c r="E410"/>
      <c r="F410"/>
      <c r="G410"/>
      <c r="H410"/>
      <c r="I410"/>
      <c r="J410"/>
      <c r="K410"/>
      <c r="L410"/>
      <c r="M410" s="165"/>
    </row>
    <row r="411" spans="2:13" ht="10.15" hidden="1" customHeight="1" x14ac:dyDescent="0.35">
      <c r="B411"/>
      <c r="C411"/>
      <c r="D411"/>
      <c r="E411"/>
      <c r="F411"/>
      <c r="G411"/>
      <c r="H411"/>
      <c r="I411"/>
      <c r="J411"/>
      <c r="K411"/>
      <c r="L411"/>
      <c r="M411" s="165"/>
    </row>
    <row r="412" spans="2:13" ht="10.15" hidden="1" customHeight="1" x14ac:dyDescent="0.35">
      <c r="B412"/>
      <c r="C412"/>
      <c r="D412"/>
      <c r="E412"/>
      <c r="F412"/>
      <c r="G412"/>
      <c r="H412"/>
      <c r="I412"/>
      <c r="J412"/>
      <c r="K412"/>
      <c r="L412"/>
      <c r="M412" s="165"/>
    </row>
    <row r="413" spans="2:13" ht="10.15" hidden="1" customHeight="1" x14ac:dyDescent="0.35">
      <c r="B413"/>
      <c r="C413"/>
      <c r="D413"/>
      <c r="E413"/>
      <c r="F413"/>
      <c r="G413"/>
      <c r="H413"/>
      <c r="I413"/>
      <c r="J413"/>
      <c r="K413"/>
      <c r="L413"/>
      <c r="M413" s="165"/>
    </row>
    <row r="414" spans="2:13" ht="10.15" hidden="1" customHeight="1" x14ac:dyDescent="0.35">
      <c r="B414"/>
      <c r="C414"/>
      <c r="D414"/>
      <c r="E414"/>
      <c r="F414"/>
      <c r="G414"/>
      <c r="H414"/>
      <c r="I414"/>
      <c r="J414"/>
      <c r="K414"/>
      <c r="L414"/>
      <c r="M414" s="165"/>
    </row>
    <row r="415" spans="2:13" ht="10.15" hidden="1" customHeight="1" x14ac:dyDescent="0.35">
      <c r="B415"/>
      <c r="C415"/>
      <c r="D415"/>
      <c r="E415"/>
      <c r="F415"/>
      <c r="G415"/>
      <c r="H415"/>
      <c r="I415"/>
      <c r="J415"/>
      <c r="K415"/>
      <c r="L415"/>
      <c r="M415" s="165"/>
    </row>
    <row r="416" spans="2:13" ht="10.15" hidden="1" customHeight="1" x14ac:dyDescent="0.35">
      <c r="B416"/>
      <c r="C416"/>
      <c r="D416"/>
      <c r="E416"/>
      <c r="F416"/>
      <c r="G416"/>
      <c r="H416"/>
      <c r="I416"/>
      <c r="J416"/>
      <c r="K416"/>
      <c r="L416"/>
      <c r="M416" s="165"/>
    </row>
    <row r="417" spans="2:13" ht="10.15" hidden="1" customHeight="1" x14ac:dyDescent="0.35">
      <c r="B417"/>
      <c r="C417"/>
      <c r="D417"/>
      <c r="E417"/>
      <c r="F417"/>
      <c r="G417"/>
      <c r="H417"/>
      <c r="I417"/>
      <c r="J417"/>
      <c r="K417"/>
      <c r="L417"/>
      <c r="M417" s="165"/>
    </row>
    <row r="418" spans="2:13" ht="10.15" hidden="1" customHeight="1" x14ac:dyDescent="0.35">
      <c r="B418"/>
      <c r="C418"/>
      <c r="D418"/>
      <c r="E418"/>
      <c r="F418"/>
      <c r="G418"/>
      <c r="H418"/>
      <c r="I418"/>
      <c r="J418"/>
      <c r="K418"/>
      <c r="L418"/>
      <c r="M418" s="165"/>
    </row>
    <row r="419" spans="2:13" ht="10.15" hidden="1" customHeight="1" x14ac:dyDescent="0.35">
      <c r="B419"/>
      <c r="C419"/>
      <c r="D419"/>
      <c r="E419"/>
      <c r="F419"/>
      <c r="G419"/>
      <c r="H419"/>
      <c r="I419"/>
      <c r="J419"/>
      <c r="K419"/>
      <c r="L419"/>
      <c r="M419" s="165"/>
    </row>
    <row r="420" spans="2:13" ht="10.15" hidden="1" customHeight="1" x14ac:dyDescent="0.35">
      <c r="B420"/>
      <c r="C420"/>
      <c r="D420"/>
      <c r="E420"/>
      <c r="F420"/>
      <c r="G420"/>
      <c r="H420"/>
      <c r="I420"/>
      <c r="J420"/>
      <c r="K420"/>
      <c r="L420"/>
      <c r="M420" s="165"/>
    </row>
    <row r="421" spans="2:13" ht="10.15" hidden="1" customHeight="1" x14ac:dyDescent="0.35">
      <c r="B421"/>
      <c r="C421"/>
      <c r="D421"/>
      <c r="E421"/>
      <c r="F421"/>
      <c r="G421"/>
      <c r="H421"/>
      <c r="I421"/>
      <c r="J421"/>
      <c r="K421"/>
      <c r="L421"/>
      <c r="M421" s="165"/>
    </row>
    <row r="422" spans="2:13" ht="10.15" hidden="1" customHeight="1" x14ac:dyDescent="0.35">
      <c r="B422"/>
      <c r="C422"/>
      <c r="D422"/>
      <c r="E422"/>
      <c r="F422"/>
      <c r="G422"/>
      <c r="H422"/>
      <c r="I422"/>
      <c r="J422"/>
      <c r="K422"/>
      <c r="L422"/>
      <c r="M422" s="165"/>
    </row>
    <row r="423" spans="2:13" ht="10.15" hidden="1" customHeight="1" x14ac:dyDescent="0.35">
      <c r="B423"/>
      <c r="C423"/>
      <c r="D423"/>
      <c r="E423"/>
      <c r="F423"/>
      <c r="G423"/>
      <c r="H423"/>
      <c r="I423"/>
      <c r="J423"/>
      <c r="K423"/>
      <c r="L423"/>
      <c r="M423" s="165"/>
    </row>
    <row r="424" spans="2:13" ht="10.15" hidden="1" customHeight="1" x14ac:dyDescent="0.35">
      <c r="B424"/>
      <c r="C424"/>
      <c r="D424"/>
      <c r="E424"/>
      <c r="F424"/>
      <c r="G424"/>
      <c r="H424"/>
      <c r="I424"/>
      <c r="J424"/>
      <c r="K424"/>
      <c r="L424"/>
      <c r="M424" s="165"/>
    </row>
    <row r="425" spans="2:13" ht="10.15" hidden="1" customHeight="1" x14ac:dyDescent="0.35">
      <c r="B425"/>
      <c r="C425"/>
      <c r="D425"/>
      <c r="E425"/>
      <c r="F425"/>
      <c r="G425"/>
      <c r="H425"/>
      <c r="I425"/>
      <c r="J425"/>
      <c r="K425"/>
      <c r="L425"/>
      <c r="M425" s="165"/>
    </row>
    <row r="426" spans="2:13" ht="10.15" hidden="1" customHeight="1" x14ac:dyDescent="0.35">
      <c r="B426"/>
      <c r="C426"/>
      <c r="D426"/>
      <c r="E426"/>
      <c r="F426"/>
      <c r="G426"/>
      <c r="H426"/>
      <c r="I426"/>
      <c r="J426"/>
      <c r="K426"/>
      <c r="L426"/>
      <c r="M426" s="165"/>
    </row>
    <row r="427" spans="2:13" ht="10.15" hidden="1" customHeight="1" x14ac:dyDescent="0.35">
      <c r="B427"/>
      <c r="C427"/>
      <c r="D427"/>
      <c r="E427"/>
      <c r="F427"/>
      <c r="G427"/>
      <c r="H427"/>
      <c r="I427"/>
      <c r="J427"/>
      <c r="K427"/>
      <c r="L427"/>
      <c r="M427" s="165"/>
    </row>
    <row r="428" spans="2:13" ht="10.15" hidden="1" customHeight="1" x14ac:dyDescent="0.35">
      <c r="B428"/>
      <c r="C428"/>
      <c r="D428"/>
      <c r="E428"/>
      <c r="F428"/>
      <c r="G428"/>
      <c r="H428"/>
      <c r="I428"/>
      <c r="J428"/>
      <c r="K428"/>
      <c r="L428"/>
      <c r="M428" s="165"/>
    </row>
    <row r="429" spans="2:13" ht="10.15" hidden="1" customHeight="1" x14ac:dyDescent="0.35">
      <c r="B429"/>
      <c r="C429"/>
      <c r="D429"/>
      <c r="E429"/>
      <c r="F429"/>
      <c r="G429"/>
      <c r="H429"/>
      <c r="I429"/>
      <c r="J429"/>
      <c r="K429"/>
      <c r="L429"/>
      <c r="M429" s="165"/>
    </row>
    <row r="430" spans="2:13" ht="10.15" hidden="1" customHeight="1" x14ac:dyDescent="0.35">
      <c r="B430"/>
      <c r="C430"/>
      <c r="D430"/>
      <c r="E430"/>
      <c r="F430"/>
      <c r="G430"/>
      <c r="H430"/>
      <c r="I430"/>
      <c r="J430"/>
      <c r="K430"/>
      <c r="L430"/>
      <c r="M430" s="165"/>
    </row>
    <row r="431" spans="2:13" ht="10.15" hidden="1" customHeight="1" x14ac:dyDescent="0.35">
      <c r="B431"/>
      <c r="C431"/>
      <c r="D431"/>
      <c r="E431"/>
      <c r="F431"/>
      <c r="G431"/>
      <c r="H431"/>
      <c r="I431"/>
      <c r="J431"/>
      <c r="K431"/>
      <c r="L431"/>
      <c r="M431" s="165"/>
    </row>
    <row r="432" spans="2:13" ht="10.15" hidden="1" customHeight="1" x14ac:dyDescent="0.35">
      <c r="B432"/>
      <c r="C432"/>
      <c r="D432"/>
      <c r="E432"/>
      <c r="F432"/>
      <c r="G432"/>
      <c r="H432"/>
      <c r="I432"/>
      <c r="J432"/>
      <c r="K432"/>
      <c r="L432"/>
      <c r="M432" s="165"/>
    </row>
    <row r="433" spans="2:13" ht="10.15" hidden="1" customHeight="1" x14ac:dyDescent="0.35">
      <c r="B433"/>
      <c r="C433"/>
      <c r="D433"/>
      <c r="E433"/>
      <c r="F433"/>
      <c r="G433"/>
      <c r="H433"/>
      <c r="I433"/>
      <c r="J433"/>
      <c r="K433"/>
      <c r="L433"/>
      <c r="M433" s="165"/>
    </row>
    <row r="434" spans="2:13" ht="10.15" hidden="1" customHeight="1" x14ac:dyDescent="0.35">
      <c r="B434"/>
      <c r="C434"/>
      <c r="D434"/>
      <c r="E434"/>
      <c r="F434"/>
      <c r="G434"/>
      <c r="H434"/>
      <c r="I434"/>
      <c r="J434"/>
      <c r="K434"/>
      <c r="L434"/>
      <c r="M434" s="165"/>
    </row>
    <row r="435" spans="2:13" ht="10.15" hidden="1" customHeight="1" x14ac:dyDescent="0.35">
      <c r="B435"/>
      <c r="C435"/>
      <c r="D435"/>
      <c r="E435"/>
      <c r="F435"/>
      <c r="G435"/>
      <c r="H435"/>
      <c r="I435"/>
      <c r="J435"/>
      <c r="K435"/>
      <c r="L435"/>
      <c r="M435" s="165"/>
    </row>
    <row r="436" spans="2:13" ht="10.15" hidden="1" customHeight="1" x14ac:dyDescent="0.35">
      <c r="B436"/>
      <c r="C436"/>
      <c r="D436"/>
      <c r="E436"/>
      <c r="F436"/>
      <c r="G436"/>
      <c r="H436"/>
      <c r="I436"/>
      <c r="J436"/>
      <c r="K436"/>
      <c r="L436"/>
      <c r="M436" s="165"/>
    </row>
    <row r="437" spans="2:13" ht="10.15" hidden="1" customHeight="1" x14ac:dyDescent="0.35">
      <c r="B437"/>
      <c r="C437"/>
      <c r="D437"/>
      <c r="E437"/>
      <c r="F437"/>
      <c r="G437"/>
      <c r="H437"/>
      <c r="I437"/>
      <c r="J437"/>
      <c r="K437"/>
      <c r="L437"/>
      <c r="M437" s="165"/>
    </row>
    <row r="438" spans="2:13" ht="10.15" hidden="1" customHeight="1" x14ac:dyDescent="0.35">
      <c r="B438"/>
      <c r="C438"/>
      <c r="D438"/>
      <c r="E438"/>
      <c r="F438"/>
      <c r="G438"/>
      <c r="H438"/>
      <c r="I438"/>
      <c r="J438"/>
      <c r="K438"/>
      <c r="L438"/>
      <c r="M438" s="165"/>
    </row>
    <row r="439" spans="2:13" ht="10.15" hidden="1" customHeight="1" x14ac:dyDescent="0.35">
      <c r="B439"/>
      <c r="C439"/>
      <c r="D439"/>
      <c r="E439"/>
      <c r="F439"/>
      <c r="G439"/>
      <c r="H439"/>
      <c r="I439"/>
      <c r="J439"/>
      <c r="K439"/>
      <c r="L439"/>
      <c r="M439" s="165"/>
    </row>
    <row r="440" spans="2:13" ht="10.15" hidden="1" customHeight="1" x14ac:dyDescent="0.35">
      <c r="B440"/>
      <c r="C440"/>
      <c r="D440"/>
      <c r="E440"/>
      <c r="F440"/>
      <c r="G440"/>
      <c r="H440"/>
      <c r="I440"/>
      <c r="J440"/>
      <c r="K440"/>
      <c r="L440"/>
      <c r="M440" s="165"/>
    </row>
    <row r="441" spans="2:13" ht="10.15" hidden="1" customHeight="1" x14ac:dyDescent="0.35">
      <c r="B441"/>
      <c r="C441"/>
      <c r="D441"/>
      <c r="E441"/>
      <c r="F441"/>
      <c r="G441"/>
      <c r="H441"/>
      <c r="I441"/>
      <c r="J441"/>
      <c r="K441"/>
      <c r="L441"/>
      <c r="M441" s="165"/>
    </row>
    <row r="442" spans="2:13" ht="10.15" hidden="1" customHeight="1" x14ac:dyDescent="0.35">
      <c r="B442"/>
      <c r="C442"/>
      <c r="D442"/>
      <c r="E442"/>
      <c r="F442"/>
      <c r="G442"/>
      <c r="H442"/>
      <c r="I442"/>
      <c r="J442"/>
      <c r="K442"/>
      <c r="L442"/>
      <c r="M442" s="165"/>
    </row>
    <row r="443" spans="2:13" ht="10.15" hidden="1" customHeight="1" x14ac:dyDescent="0.35">
      <c r="B443"/>
      <c r="C443"/>
      <c r="D443"/>
      <c r="E443"/>
      <c r="F443"/>
      <c r="G443"/>
      <c r="H443"/>
      <c r="I443"/>
      <c r="J443"/>
      <c r="K443"/>
      <c r="L443"/>
      <c r="M443" s="165"/>
    </row>
    <row r="444" spans="2:13" ht="10.15" hidden="1" customHeight="1" x14ac:dyDescent="0.35">
      <c r="B444"/>
      <c r="C444"/>
      <c r="D444"/>
      <c r="E444"/>
      <c r="F444"/>
      <c r="G444"/>
      <c r="H444"/>
      <c r="I444"/>
      <c r="J444"/>
      <c r="K444"/>
      <c r="L444"/>
      <c r="M444" s="165"/>
    </row>
    <row r="445" spans="2:13" ht="10.15" hidden="1" customHeight="1" x14ac:dyDescent="0.35">
      <c r="B445"/>
      <c r="C445"/>
      <c r="D445"/>
      <c r="E445"/>
      <c r="F445"/>
      <c r="G445"/>
      <c r="H445"/>
      <c r="I445"/>
      <c r="J445"/>
      <c r="K445"/>
      <c r="L445"/>
      <c r="M445" s="165"/>
    </row>
    <row r="446" spans="2:13" ht="10.15" hidden="1" customHeight="1" x14ac:dyDescent="0.35">
      <c r="B446"/>
      <c r="C446"/>
      <c r="D446"/>
      <c r="E446"/>
      <c r="F446"/>
      <c r="G446"/>
      <c r="H446"/>
      <c r="I446"/>
      <c r="J446"/>
      <c r="K446"/>
      <c r="L446"/>
      <c r="M446" s="165"/>
    </row>
    <row r="447" spans="2:13" ht="10.15" hidden="1" customHeight="1" x14ac:dyDescent="0.35">
      <c r="B447"/>
      <c r="C447"/>
      <c r="D447"/>
      <c r="E447"/>
      <c r="F447"/>
      <c r="G447"/>
      <c r="H447"/>
      <c r="I447"/>
      <c r="J447"/>
      <c r="K447"/>
      <c r="L447"/>
      <c r="M447" s="165"/>
    </row>
    <row r="448" spans="2:13" ht="10.15" hidden="1" customHeight="1" x14ac:dyDescent="0.35">
      <c r="B448"/>
      <c r="C448"/>
      <c r="D448"/>
      <c r="E448"/>
      <c r="F448"/>
      <c r="G448"/>
      <c r="H448"/>
      <c r="I448"/>
      <c r="J448"/>
      <c r="K448"/>
      <c r="L448"/>
      <c r="M448" s="165"/>
    </row>
    <row r="449" spans="2:13" ht="10.15" hidden="1" customHeight="1" x14ac:dyDescent="0.35">
      <c r="B449"/>
      <c r="C449"/>
      <c r="D449"/>
      <c r="E449"/>
      <c r="F449"/>
      <c r="G449"/>
      <c r="H449"/>
      <c r="I449"/>
      <c r="J449"/>
      <c r="K449"/>
      <c r="L449"/>
      <c r="M449" s="165"/>
    </row>
    <row r="450" spans="2:13" ht="10.15" hidden="1" customHeight="1" x14ac:dyDescent="0.35">
      <c r="B450"/>
      <c r="C450"/>
      <c r="D450"/>
      <c r="E450"/>
      <c r="F450"/>
      <c r="G450"/>
      <c r="H450"/>
      <c r="I450"/>
      <c r="J450"/>
      <c r="K450"/>
      <c r="L450"/>
      <c r="M450" s="165"/>
    </row>
    <row r="451" spans="2:13" ht="10.15" hidden="1" customHeight="1" x14ac:dyDescent="0.35">
      <c r="B451"/>
      <c r="C451"/>
      <c r="D451"/>
      <c r="E451"/>
      <c r="F451"/>
      <c r="G451"/>
      <c r="H451"/>
      <c r="I451"/>
      <c r="J451"/>
      <c r="K451"/>
      <c r="L451"/>
      <c r="M451" s="165"/>
    </row>
    <row r="452" spans="2:13" ht="10.15" hidden="1" customHeight="1" x14ac:dyDescent="0.35">
      <c r="B452"/>
      <c r="C452"/>
      <c r="D452"/>
      <c r="E452"/>
      <c r="F452"/>
      <c r="G452"/>
      <c r="H452"/>
      <c r="I452"/>
      <c r="J452"/>
      <c r="K452"/>
      <c r="L452"/>
      <c r="M452" s="165"/>
    </row>
    <row r="453" spans="2:13" ht="10.15" hidden="1" customHeight="1" x14ac:dyDescent="0.35">
      <c r="B453"/>
      <c r="C453"/>
      <c r="D453"/>
      <c r="E453"/>
      <c r="F453"/>
      <c r="G453"/>
      <c r="H453"/>
      <c r="I453"/>
      <c r="J453"/>
      <c r="K453"/>
      <c r="L453"/>
      <c r="M453" s="165"/>
    </row>
    <row r="454" spans="2:13" ht="10.15" hidden="1" customHeight="1" x14ac:dyDescent="0.35">
      <c r="B454"/>
      <c r="C454"/>
      <c r="D454"/>
      <c r="E454"/>
      <c r="F454"/>
      <c r="G454"/>
      <c r="H454"/>
      <c r="I454"/>
      <c r="J454"/>
      <c r="K454"/>
      <c r="L454"/>
      <c r="M454" s="165"/>
    </row>
    <row r="455" spans="2:13" ht="10.15" hidden="1" customHeight="1" x14ac:dyDescent="0.35">
      <c r="B455"/>
      <c r="C455"/>
      <c r="D455"/>
      <c r="E455"/>
      <c r="F455"/>
      <c r="G455"/>
      <c r="H455"/>
      <c r="I455"/>
      <c r="J455"/>
      <c r="K455"/>
      <c r="L455"/>
      <c r="M455" s="165"/>
    </row>
    <row r="456" spans="2:13" ht="10.15" hidden="1" customHeight="1" x14ac:dyDescent="0.35">
      <c r="B456"/>
      <c r="C456"/>
      <c r="D456"/>
      <c r="E456"/>
      <c r="F456"/>
      <c r="G456"/>
      <c r="H456"/>
      <c r="I456"/>
      <c r="J456"/>
      <c r="K456"/>
      <c r="L456"/>
      <c r="M456" s="165"/>
    </row>
    <row r="457" spans="2:13" ht="10.15" hidden="1" customHeight="1" x14ac:dyDescent="0.35">
      <c r="B457"/>
      <c r="C457"/>
      <c r="D457"/>
      <c r="E457"/>
      <c r="F457"/>
      <c r="G457"/>
      <c r="H457"/>
      <c r="I457"/>
      <c r="J457"/>
      <c r="K457"/>
      <c r="L457"/>
      <c r="M457" s="165"/>
    </row>
    <row r="458" spans="2:13" ht="10.15" hidden="1" customHeight="1" x14ac:dyDescent="0.35">
      <c r="B458"/>
      <c r="C458"/>
      <c r="D458"/>
      <c r="E458"/>
      <c r="F458"/>
      <c r="G458"/>
      <c r="H458"/>
      <c r="I458"/>
      <c r="J458"/>
      <c r="K458"/>
      <c r="L458"/>
      <c r="M458" s="165"/>
    </row>
    <row r="459" spans="2:13" ht="10.15" hidden="1" customHeight="1" x14ac:dyDescent="0.35">
      <c r="B459"/>
      <c r="C459"/>
      <c r="D459"/>
      <c r="E459"/>
      <c r="F459"/>
      <c r="G459"/>
      <c r="H459"/>
      <c r="I459"/>
      <c r="J459"/>
      <c r="K459"/>
      <c r="L459"/>
      <c r="M459" s="165"/>
    </row>
    <row r="460" spans="2:13" ht="10.15" hidden="1" customHeight="1" x14ac:dyDescent="0.35">
      <c r="B460"/>
      <c r="C460"/>
      <c r="D460"/>
      <c r="E460"/>
      <c r="F460"/>
      <c r="G460"/>
      <c r="H460"/>
      <c r="I460"/>
      <c r="J460"/>
      <c r="K460"/>
      <c r="L460"/>
      <c r="M460" s="165"/>
    </row>
    <row r="461" spans="2:13" ht="10.15" hidden="1" customHeight="1" x14ac:dyDescent="0.35">
      <c r="B461"/>
      <c r="C461"/>
      <c r="D461"/>
      <c r="E461"/>
      <c r="F461"/>
      <c r="G461"/>
      <c r="H461"/>
      <c r="I461"/>
      <c r="J461"/>
      <c r="K461"/>
      <c r="L461"/>
      <c r="M461" s="165"/>
    </row>
    <row r="462" spans="2:13" ht="10.15" hidden="1" customHeight="1" x14ac:dyDescent="0.35">
      <c r="B462"/>
      <c r="C462"/>
      <c r="D462"/>
      <c r="E462"/>
      <c r="F462"/>
      <c r="G462"/>
      <c r="H462"/>
      <c r="I462"/>
      <c r="J462"/>
      <c r="K462"/>
      <c r="L462"/>
      <c r="M462" s="165"/>
    </row>
    <row r="463" spans="2:13" ht="10.15" hidden="1" customHeight="1" x14ac:dyDescent="0.35">
      <c r="B463"/>
      <c r="C463"/>
      <c r="D463"/>
      <c r="E463"/>
      <c r="F463"/>
      <c r="G463"/>
      <c r="H463"/>
      <c r="I463"/>
      <c r="J463"/>
      <c r="K463"/>
      <c r="L463"/>
      <c r="M463" s="165"/>
    </row>
    <row r="464" spans="2:13" ht="10.15" hidden="1" customHeight="1" x14ac:dyDescent="0.35">
      <c r="B464"/>
      <c r="C464"/>
      <c r="D464"/>
      <c r="E464"/>
      <c r="F464"/>
      <c r="G464"/>
      <c r="H464"/>
      <c r="I464"/>
      <c r="J464"/>
      <c r="K464"/>
      <c r="L464"/>
      <c r="M464" s="165"/>
    </row>
    <row r="465" spans="2:13" ht="10.15" hidden="1" customHeight="1" x14ac:dyDescent="0.35">
      <c r="B465"/>
      <c r="C465"/>
      <c r="D465"/>
      <c r="E465"/>
      <c r="F465"/>
      <c r="G465"/>
      <c r="H465"/>
      <c r="I465"/>
      <c r="J465"/>
      <c r="K465"/>
      <c r="L465"/>
      <c r="M465" s="165"/>
    </row>
    <row r="466" spans="2:13" ht="10.15" hidden="1" customHeight="1" x14ac:dyDescent="0.35">
      <c r="B466"/>
      <c r="C466"/>
      <c r="D466"/>
      <c r="E466"/>
      <c r="F466"/>
      <c r="G466"/>
      <c r="H466"/>
      <c r="I466"/>
      <c r="J466"/>
      <c r="K466"/>
      <c r="L466"/>
      <c r="M466" s="165"/>
    </row>
    <row r="467" spans="2:13" ht="10.15" hidden="1" customHeight="1" x14ac:dyDescent="0.35">
      <c r="B467"/>
      <c r="C467"/>
      <c r="D467"/>
      <c r="E467"/>
      <c r="F467"/>
      <c r="G467"/>
      <c r="H467"/>
      <c r="I467"/>
      <c r="J467"/>
      <c r="K467"/>
      <c r="L467"/>
      <c r="M467" s="165"/>
    </row>
    <row r="468" spans="2:13" ht="10.15" hidden="1" customHeight="1" x14ac:dyDescent="0.35">
      <c r="B468"/>
      <c r="C468"/>
      <c r="D468"/>
      <c r="E468"/>
      <c r="F468"/>
      <c r="G468"/>
      <c r="H468"/>
      <c r="I468"/>
      <c r="J468"/>
      <c r="K468"/>
      <c r="L468"/>
      <c r="M468" s="165"/>
    </row>
    <row r="469" spans="2:13" ht="10.15" hidden="1" customHeight="1" x14ac:dyDescent="0.35">
      <c r="B469"/>
      <c r="C469"/>
      <c r="D469"/>
      <c r="E469"/>
      <c r="F469"/>
      <c r="G469"/>
      <c r="H469"/>
      <c r="I469"/>
      <c r="J469"/>
      <c r="K469"/>
      <c r="L469"/>
      <c r="M469" s="165"/>
    </row>
    <row r="470" spans="2:13" ht="10.15" hidden="1" customHeight="1" x14ac:dyDescent="0.35">
      <c r="B470"/>
      <c r="C470"/>
      <c r="D470"/>
      <c r="E470"/>
      <c r="F470"/>
      <c r="G470"/>
      <c r="H470"/>
      <c r="I470"/>
      <c r="J470"/>
      <c r="K470"/>
      <c r="L470"/>
      <c r="M470" s="165"/>
    </row>
    <row r="471" spans="2:13" ht="10.15" hidden="1" customHeight="1" x14ac:dyDescent="0.35">
      <c r="B471"/>
      <c r="C471"/>
      <c r="D471"/>
      <c r="E471"/>
      <c r="F471"/>
      <c r="G471"/>
      <c r="H471"/>
      <c r="I471"/>
      <c r="J471"/>
      <c r="K471"/>
      <c r="L471"/>
      <c r="M471" s="165"/>
    </row>
    <row r="472" spans="2:13" ht="10.15" hidden="1" customHeight="1" x14ac:dyDescent="0.35">
      <c r="B472"/>
      <c r="C472"/>
      <c r="D472"/>
      <c r="E472"/>
      <c r="F472"/>
      <c r="G472"/>
      <c r="H472"/>
      <c r="I472"/>
      <c r="J472"/>
      <c r="K472"/>
      <c r="L472"/>
      <c r="M472" s="165"/>
    </row>
    <row r="473" spans="2:13" ht="10.15" hidden="1" customHeight="1" x14ac:dyDescent="0.35">
      <c r="B473"/>
      <c r="C473"/>
      <c r="D473"/>
      <c r="E473"/>
      <c r="F473"/>
      <c r="G473"/>
      <c r="H473"/>
      <c r="I473"/>
      <c r="J473"/>
      <c r="K473"/>
      <c r="L473"/>
      <c r="M473" s="165"/>
    </row>
    <row r="474" spans="2:13" ht="10.15" hidden="1" customHeight="1" x14ac:dyDescent="0.35">
      <c r="B474"/>
      <c r="C474"/>
      <c r="D474"/>
      <c r="E474"/>
      <c r="F474"/>
      <c r="G474"/>
      <c r="H474"/>
      <c r="I474"/>
      <c r="J474"/>
      <c r="K474"/>
      <c r="L474"/>
      <c r="M474" s="165"/>
    </row>
    <row r="475" spans="2:13" ht="10.15" hidden="1" customHeight="1" x14ac:dyDescent="0.35">
      <c r="B475"/>
      <c r="C475"/>
      <c r="D475"/>
      <c r="E475"/>
      <c r="F475"/>
      <c r="G475"/>
      <c r="H475"/>
      <c r="I475"/>
      <c r="J475"/>
      <c r="K475"/>
      <c r="L475"/>
      <c r="M475" s="165"/>
    </row>
    <row r="476" spans="2:13" ht="10.15" hidden="1" customHeight="1" x14ac:dyDescent="0.35">
      <c r="B476"/>
      <c r="C476"/>
      <c r="D476"/>
      <c r="E476"/>
      <c r="F476"/>
      <c r="G476"/>
      <c r="H476"/>
      <c r="I476"/>
      <c r="J476"/>
      <c r="K476"/>
      <c r="L476"/>
      <c r="M476" s="165"/>
    </row>
    <row r="477" spans="2:13" ht="10.15" hidden="1" customHeight="1" x14ac:dyDescent="0.35">
      <c r="B477"/>
      <c r="C477"/>
      <c r="D477"/>
      <c r="E477"/>
      <c r="F477"/>
      <c r="G477"/>
      <c r="H477"/>
      <c r="I477"/>
      <c r="J477"/>
      <c r="K477"/>
      <c r="L477"/>
      <c r="M477" s="165"/>
    </row>
    <row r="478" spans="2:13" ht="10.15" hidden="1" customHeight="1" x14ac:dyDescent="0.35">
      <c r="B478"/>
      <c r="C478"/>
      <c r="D478"/>
      <c r="E478"/>
      <c r="F478"/>
      <c r="G478"/>
      <c r="H478"/>
      <c r="I478"/>
      <c r="J478"/>
      <c r="K478"/>
      <c r="L478"/>
      <c r="M478" s="165"/>
    </row>
    <row r="479" spans="2:13" ht="10.15" hidden="1" customHeight="1" x14ac:dyDescent="0.35">
      <c r="B479"/>
      <c r="C479"/>
      <c r="D479"/>
      <c r="E479"/>
      <c r="F479"/>
      <c r="G479"/>
      <c r="H479"/>
      <c r="I479"/>
      <c r="J479"/>
      <c r="K479"/>
      <c r="L479"/>
      <c r="M479" s="165"/>
    </row>
    <row r="480" spans="2:13" ht="10.15" hidden="1" customHeight="1" x14ac:dyDescent="0.35">
      <c r="B480"/>
      <c r="C480"/>
      <c r="D480"/>
      <c r="E480"/>
      <c r="F480"/>
      <c r="G480"/>
      <c r="H480"/>
      <c r="I480"/>
      <c r="J480"/>
      <c r="K480"/>
      <c r="L480"/>
      <c r="M480" s="165"/>
    </row>
    <row r="481" spans="2:13" ht="10.15" hidden="1" customHeight="1" x14ac:dyDescent="0.35">
      <c r="B481"/>
      <c r="C481"/>
      <c r="D481"/>
      <c r="E481"/>
      <c r="F481"/>
      <c r="G481"/>
      <c r="H481"/>
      <c r="I481"/>
      <c r="J481"/>
      <c r="K481"/>
      <c r="L481"/>
      <c r="M481" s="165"/>
    </row>
    <row r="482" spans="2:13" ht="10.15" hidden="1" customHeight="1" x14ac:dyDescent="0.35">
      <c r="B482"/>
      <c r="C482"/>
      <c r="D482"/>
      <c r="E482"/>
      <c r="F482"/>
      <c r="G482"/>
      <c r="H482"/>
      <c r="I482"/>
      <c r="J482"/>
      <c r="K482"/>
      <c r="L482"/>
      <c r="M482" s="165"/>
    </row>
    <row r="483" spans="2:13" ht="10.15" hidden="1" customHeight="1" x14ac:dyDescent="0.35">
      <c r="B483"/>
      <c r="C483"/>
      <c r="D483"/>
      <c r="E483"/>
      <c r="F483"/>
      <c r="G483"/>
      <c r="H483"/>
      <c r="I483"/>
      <c r="J483"/>
      <c r="K483"/>
      <c r="L483"/>
      <c r="M483" s="165"/>
    </row>
    <row r="484" spans="2:13" ht="10.15" hidden="1" customHeight="1" x14ac:dyDescent="0.35">
      <c r="B484"/>
      <c r="C484"/>
      <c r="D484"/>
      <c r="E484"/>
      <c r="F484"/>
      <c r="G484"/>
      <c r="H484"/>
      <c r="I484"/>
      <c r="J484"/>
      <c r="K484"/>
      <c r="L484"/>
      <c r="M484" s="165"/>
    </row>
    <row r="485" spans="2:13" ht="10.15" hidden="1" customHeight="1" x14ac:dyDescent="0.35">
      <c r="B485"/>
      <c r="C485"/>
      <c r="D485"/>
      <c r="E485"/>
      <c r="F485"/>
      <c r="G485"/>
      <c r="H485"/>
      <c r="I485"/>
      <c r="J485"/>
      <c r="K485"/>
      <c r="L485"/>
      <c r="M485" s="165"/>
    </row>
    <row r="486" spans="2:13" ht="10.15" hidden="1" customHeight="1" x14ac:dyDescent="0.35">
      <c r="B486"/>
      <c r="C486"/>
      <c r="D486"/>
      <c r="E486"/>
      <c r="F486"/>
      <c r="G486"/>
      <c r="H486"/>
      <c r="I486"/>
      <c r="J486"/>
      <c r="K486"/>
      <c r="L486"/>
      <c r="M486" s="165"/>
    </row>
    <row r="487" spans="2:13" ht="10.15" hidden="1" customHeight="1" x14ac:dyDescent="0.35">
      <c r="B487"/>
      <c r="C487"/>
      <c r="D487"/>
      <c r="E487"/>
      <c r="F487"/>
      <c r="G487"/>
      <c r="H487"/>
      <c r="I487"/>
      <c r="J487"/>
      <c r="K487"/>
      <c r="L487"/>
      <c r="M487" s="165"/>
    </row>
    <row r="488" spans="2:13" ht="10.15" hidden="1" customHeight="1" x14ac:dyDescent="0.35">
      <c r="B488"/>
      <c r="C488"/>
      <c r="D488"/>
      <c r="E488"/>
      <c r="F488"/>
      <c r="G488"/>
      <c r="H488"/>
      <c r="I488"/>
      <c r="J488"/>
      <c r="K488"/>
      <c r="L488"/>
      <c r="M488" s="165"/>
    </row>
    <row r="489" spans="2:13" ht="10.15" hidden="1" customHeight="1" x14ac:dyDescent="0.35">
      <c r="B489"/>
      <c r="C489"/>
      <c r="D489"/>
      <c r="E489"/>
      <c r="F489"/>
      <c r="G489"/>
      <c r="H489"/>
      <c r="I489"/>
      <c r="J489"/>
      <c r="K489"/>
      <c r="L489"/>
      <c r="M489" s="165"/>
    </row>
    <row r="490" spans="2:13" ht="10.15" hidden="1" customHeight="1" x14ac:dyDescent="0.35">
      <c r="B490"/>
      <c r="C490"/>
      <c r="D490"/>
      <c r="E490"/>
      <c r="F490"/>
      <c r="G490"/>
      <c r="H490"/>
      <c r="I490"/>
      <c r="J490"/>
      <c r="K490"/>
      <c r="L490"/>
      <c r="M490" s="165"/>
    </row>
    <row r="491" spans="2:13" ht="10.15" hidden="1" customHeight="1" x14ac:dyDescent="0.35">
      <c r="B491"/>
      <c r="C491"/>
      <c r="D491"/>
      <c r="E491"/>
      <c r="F491"/>
      <c r="G491"/>
      <c r="H491"/>
      <c r="I491"/>
      <c r="J491"/>
      <c r="K491"/>
      <c r="L491"/>
      <c r="M491" s="165"/>
    </row>
    <row r="492" spans="2:13" ht="10.15" hidden="1" customHeight="1" x14ac:dyDescent="0.35">
      <c r="B492"/>
      <c r="C492"/>
      <c r="D492"/>
      <c r="E492"/>
      <c r="F492"/>
      <c r="G492"/>
      <c r="H492"/>
      <c r="I492"/>
      <c r="J492"/>
      <c r="K492"/>
      <c r="L492"/>
      <c r="M492" s="165"/>
    </row>
    <row r="493" spans="2:13" ht="10.15" hidden="1" customHeight="1" x14ac:dyDescent="0.35">
      <c r="B493"/>
      <c r="C493"/>
      <c r="D493"/>
      <c r="E493"/>
      <c r="F493"/>
      <c r="G493"/>
      <c r="H493"/>
      <c r="I493"/>
      <c r="J493"/>
      <c r="K493"/>
      <c r="L493"/>
      <c r="M493" s="165"/>
    </row>
    <row r="494" spans="2:13" ht="10.15" hidden="1" customHeight="1" x14ac:dyDescent="0.35">
      <c r="B494"/>
      <c r="C494"/>
      <c r="D494"/>
      <c r="E494"/>
      <c r="F494"/>
      <c r="G494"/>
      <c r="H494"/>
      <c r="I494"/>
      <c r="J494"/>
      <c r="K494"/>
      <c r="L494"/>
      <c r="M494" s="165"/>
    </row>
    <row r="495" spans="2:13" ht="0" hidden="1" customHeight="1" x14ac:dyDescent="0.35">
      <c r="M495" s="165"/>
    </row>
    <row r="496" spans="2:13" ht="0" hidden="1" customHeight="1" x14ac:dyDescent="0.35">
      <c r="M496" s="165"/>
    </row>
    <row r="497" spans="13:13" ht="0" hidden="1" customHeight="1" x14ac:dyDescent="0.35">
      <c r="M497" s="165"/>
    </row>
    <row r="498" spans="13:13" ht="0" hidden="1" customHeight="1" x14ac:dyDescent="0.35">
      <c r="M498" s="165"/>
    </row>
    <row r="499" spans="13:13" ht="0" hidden="1" customHeight="1" x14ac:dyDescent="0.35">
      <c r="M499" s="165"/>
    </row>
    <row r="500" spans="13:13" ht="0" hidden="1" customHeight="1" x14ac:dyDescent="0.35">
      <c r="M500" s="165"/>
    </row>
  </sheetData>
  <sheetProtection algorithmName="SHA-512" hashValue="5wePRjmRguugjq32aH/u3+AhXOnCwa2qlf0Rb1o7DZIVw95bqLNDpAwLBvmJCEKXHMhGpMkT8MSlbMR9NuPrUg==" saltValue="xxgqsHrQEXR4Itmv2BZxCA==" spinCount="100000" sheet="1" objects="1" scenarios="1" selectLockedCells="1"/>
  <dataConsolidate/>
  <mergeCells count="426">
    <mergeCell ref="E76:F76"/>
    <mergeCell ref="E71:F71"/>
    <mergeCell ref="B65:D65"/>
    <mergeCell ref="E77:F77"/>
    <mergeCell ref="E78:F78"/>
    <mergeCell ref="E79:F79"/>
    <mergeCell ref="E80:F80"/>
    <mergeCell ref="E81:F81"/>
    <mergeCell ref="B68:D68"/>
    <mergeCell ref="B69:D69"/>
    <mergeCell ref="B70:D70"/>
    <mergeCell ref="B71:D71"/>
    <mergeCell ref="B67:D67"/>
    <mergeCell ref="B26:C26"/>
    <mergeCell ref="B27:C27"/>
    <mergeCell ref="B31:C31"/>
    <mergeCell ref="B33:C33"/>
    <mergeCell ref="D31:K31"/>
    <mergeCell ref="D32:K32"/>
    <mergeCell ref="D33:K33"/>
    <mergeCell ref="D34:K34"/>
    <mergeCell ref="B28:K28"/>
    <mergeCell ref="F138:H138"/>
    <mergeCell ref="E48:F48"/>
    <mergeCell ref="E47:F47"/>
    <mergeCell ref="B38:C38"/>
    <mergeCell ref="F37:K37"/>
    <mergeCell ref="B16:C16"/>
    <mergeCell ref="B17:C17"/>
    <mergeCell ref="B18:C18"/>
    <mergeCell ref="B19:C19"/>
    <mergeCell ref="B21:C21"/>
    <mergeCell ref="B22:C22"/>
    <mergeCell ref="B23:C23"/>
    <mergeCell ref="B24:C24"/>
    <mergeCell ref="B25:C25"/>
    <mergeCell ref="F30:K30"/>
    <mergeCell ref="B34:C34"/>
    <mergeCell ref="B32:C32"/>
    <mergeCell ref="B60:D60"/>
    <mergeCell ref="B62:D62"/>
    <mergeCell ref="B63:D63"/>
    <mergeCell ref="B64:D64"/>
    <mergeCell ref="B66:D66"/>
    <mergeCell ref="E60:F60"/>
    <mergeCell ref="D43:K43"/>
    <mergeCell ref="B36:K36"/>
    <mergeCell ref="B39:C39"/>
    <mergeCell ref="B47:D47"/>
    <mergeCell ref="E52:F52"/>
    <mergeCell ref="B48:D48"/>
    <mergeCell ref="E69:F69"/>
    <mergeCell ref="E70:F70"/>
    <mergeCell ref="E62:F62"/>
    <mergeCell ref="E63:F63"/>
    <mergeCell ref="E64:F64"/>
    <mergeCell ref="E65:F65"/>
    <mergeCell ref="E66:F66"/>
    <mergeCell ref="D38:K38"/>
    <mergeCell ref="B49:D49"/>
    <mergeCell ref="B43:C43"/>
    <mergeCell ref="B53:D53"/>
    <mergeCell ref="G49:I49"/>
    <mergeCell ref="G50:I50"/>
    <mergeCell ref="J50:K50"/>
    <mergeCell ref="J51:K51"/>
    <mergeCell ref="J52:K52"/>
    <mergeCell ref="J53:K53"/>
    <mergeCell ref="J49:K49"/>
    <mergeCell ref="B41:C41"/>
    <mergeCell ref="B45:K45"/>
    <mergeCell ref="E49:F49"/>
    <mergeCell ref="E50:F50"/>
    <mergeCell ref="B42:C42"/>
    <mergeCell ref="B50:D50"/>
    <mergeCell ref="F141:K141"/>
    <mergeCell ref="D16:K16"/>
    <mergeCell ref="D17:K17"/>
    <mergeCell ref="D18:K18"/>
    <mergeCell ref="D19:K19"/>
    <mergeCell ref="D20:K20"/>
    <mergeCell ref="D21:K21"/>
    <mergeCell ref="D22:K22"/>
    <mergeCell ref="D23:K23"/>
    <mergeCell ref="D24:K24"/>
    <mergeCell ref="D25:K25"/>
    <mergeCell ref="D26:K26"/>
    <mergeCell ref="D27:K27"/>
    <mergeCell ref="D39:K39"/>
    <mergeCell ref="D40:K40"/>
    <mergeCell ref="D41:K41"/>
    <mergeCell ref="D42:K42"/>
    <mergeCell ref="B56:D56"/>
    <mergeCell ref="B98:C98"/>
    <mergeCell ref="AU54:AV55"/>
    <mergeCell ref="E56:F56"/>
    <mergeCell ref="E72:F72"/>
    <mergeCell ref="B83:K83"/>
    <mergeCell ref="F85:K85"/>
    <mergeCell ref="B72:D72"/>
    <mergeCell ref="B73:D73"/>
    <mergeCell ref="B74:D74"/>
    <mergeCell ref="B75:D75"/>
    <mergeCell ref="B76:D76"/>
    <mergeCell ref="B77:D77"/>
    <mergeCell ref="B78:D78"/>
    <mergeCell ref="B79:D79"/>
    <mergeCell ref="B80:D80"/>
    <mergeCell ref="B81:D81"/>
    <mergeCell ref="E67:F67"/>
    <mergeCell ref="AS54:AS55"/>
    <mergeCell ref="AI55:AO55"/>
    <mergeCell ref="Z55:AH55"/>
    <mergeCell ref="B82:F82"/>
    <mergeCell ref="AT54:AT55"/>
    <mergeCell ref="J54:K54"/>
    <mergeCell ref="J55:K55"/>
    <mergeCell ref="J56:K56"/>
    <mergeCell ref="I3:K3"/>
    <mergeCell ref="B29:K29"/>
    <mergeCell ref="G3:H3"/>
    <mergeCell ref="B14:K14"/>
    <mergeCell ref="F15:K15"/>
    <mergeCell ref="G47:I47"/>
    <mergeCell ref="G48:I48"/>
    <mergeCell ref="D3:F5"/>
    <mergeCell ref="AW54:AX55"/>
    <mergeCell ref="AP54:AP55"/>
    <mergeCell ref="P55:Y55"/>
    <mergeCell ref="B40:C40"/>
    <mergeCell ref="B44:K44"/>
    <mergeCell ref="F46:K46"/>
    <mergeCell ref="G51:I51"/>
    <mergeCell ref="G52:I52"/>
    <mergeCell ref="G53:I53"/>
    <mergeCell ref="G54:I54"/>
    <mergeCell ref="E53:F53"/>
    <mergeCell ref="B52:D52"/>
    <mergeCell ref="E51:F51"/>
    <mergeCell ref="B51:D51"/>
    <mergeCell ref="J47:K47"/>
    <mergeCell ref="J48:K48"/>
    <mergeCell ref="B139:K139"/>
    <mergeCell ref="I138:K138"/>
    <mergeCell ref="B160:E160"/>
    <mergeCell ref="D161:E161"/>
    <mergeCell ref="B166:E166"/>
    <mergeCell ref="B167:E172"/>
    <mergeCell ref="B162:C164"/>
    <mergeCell ref="G2:H2"/>
    <mergeCell ref="I2:K2"/>
    <mergeCell ref="B7:K7"/>
    <mergeCell ref="G4:H4"/>
    <mergeCell ref="I4:K4"/>
    <mergeCell ref="G5:K5"/>
    <mergeCell ref="B9:C9"/>
    <mergeCell ref="B12:C12"/>
    <mergeCell ref="D9:K9"/>
    <mergeCell ref="D10:K10"/>
    <mergeCell ref="D11:K11"/>
    <mergeCell ref="D12:K12"/>
    <mergeCell ref="D1:F2"/>
    <mergeCell ref="G1:H1"/>
    <mergeCell ref="I1:K1"/>
    <mergeCell ref="B13:K13"/>
    <mergeCell ref="B8:K8"/>
    <mergeCell ref="B174:K175"/>
    <mergeCell ref="G160:K160"/>
    <mergeCell ref="B161:C161"/>
    <mergeCell ref="G161:H161"/>
    <mergeCell ref="I161:K161"/>
    <mergeCell ref="G162:H162"/>
    <mergeCell ref="I162:K162"/>
    <mergeCell ref="G163:K163"/>
    <mergeCell ref="G164:K164"/>
    <mergeCell ref="G166:K166"/>
    <mergeCell ref="G167:K172"/>
    <mergeCell ref="B173:K173"/>
    <mergeCell ref="D162:E164"/>
    <mergeCell ref="C185:D185"/>
    <mergeCell ref="C186:D186"/>
    <mergeCell ref="C187:D187"/>
    <mergeCell ref="B119:K119"/>
    <mergeCell ref="B127:C127"/>
    <mergeCell ref="B128:C128"/>
    <mergeCell ref="B129:C129"/>
    <mergeCell ref="B130:C130"/>
    <mergeCell ref="B131:C131"/>
    <mergeCell ref="B144:D144"/>
    <mergeCell ref="E144:G144"/>
    <mergeCell ref="H144:K144"/>
    <mergeCell ref="B126:C126"/>
    <mergeCell ref="B135:C135"/>
    <mergeCell ref="B132:C132"/>
    <mergeCell ref="B145:D145"/>
    <mergeCell ref="E145:G145"/>
    <mergeCell ref="H145:K145"/>
    <mergeCell ref="B143:D143"/>
    <mergeCell ref="H143:K143"/>
    <mergeCell ref="E143:G143"/>
    <mergeCell ref="H142:K142"/>
    <mergeCell ref="E142:G142"/>
    <mergeCell ref="B140:K140"/>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C213:D213"/>
    <mergeCell ref="C214:D214"/>
    <mergeCell ref="C215:D215"/>
    <mergeCell ref="C216:D216"/>
    <mergeCell ref="C217:D217"/>
    <mergeCell ref="C218:D218"/>
    <mergeCell ref="C219:D219"/>
    <mergeCell ref="C220:D220"/>
    <mergeCell ref="C221:D221"/>
    <mergeCell ref="C222:D222"/>
    <mergeCell ref="C223:D223"/>
    <mergeCell ref="C224:D224"/>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C244:D244"/>
    <mergeCell ref="C245:D24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C275:D275"/>
    <mergeCell ref="C276:D276"/>
    <mergeCell ref="C277:D277"/>
    <mergeCell ref="C288:D288"/>
    <mergeCell ref="C289:D289"/>
    <mergeCell ref="C290:D290"/>
    <mergeCell ref="C291:D291"/>
    <mergeCell ref="C292:D292"/>
    <mergeCell ref="C293:D293"/>
    <mergeCell ref="C294:D294"/>
    <mergeCell ref="C295:D295"/>
    <mergeCell ref="C278:D278"/>
    <mergeCell ref="C279:D279"/>
    <mergeCell ref="C280:D280"/>
    <mergeCell ref="C281:D281"/>
    <mergeCell ref="C282:D282"/>
    <mergeCell ref="C283:D283"/>
    <mergeCell ref="C284:D284"/>
    <mergeCell ref="C285:D285"/>
    <mergeCell ref="C286:D286"/>
    <mergeCell ref="C330:D330"/>
    <mergeCell ref="C331:D331"/>
    <mergeCell ref="C332:D332"/>
    <mergeCell ref="C333:D333"/>
    <mergeCell ref="AY54:AY55"/>
    <mergeCell ref="AZ54:AZ55"/>
    <mergeCell ref="BA54:BA55"/>
    <mergeCell ref="B110:D110"/>
    <mergeCell ref="AR54:AR55"/>
    <mergeCell ref="AQ54:AQ55"/>
    <mergeCell ref="C305:D305"/>
    <mergeCell ref="C323:D323"/>
    <mergeCell ref="C314:D314"/>
    <mergeCell ref="C315:D315"/>
    <mergeCell ref="C316:D316"/>
    <mergeCell ref="C317:D317"/>
    <mergeCell ref="C318:D318"/>
    <mergeCell ref="C306:D306"/>
    <mergeCell ref="C307:D307"/>
    <mergeCell ref="C308:D308"/>
    <mergeCell ref="C319:D319"/>
    <mergeCell ref="C320:D320"/>
    <mergeCell ref="C321:D321"/>
    <mergeCell ref="C302:D302"/>
    <mergeCell ref="BD54:BD58"/>
    <mergeCell ref="B121:C121"/>
    <mergeCell ref="B122:C122"/>
    <mergeCell ref="B123:C123"/>
    <mergeCell ref="B115:D115"/>
    <mergeCell ref="B103:C103"/>
    <mergeCell ref="B101:C101"/>
    <mergeCell ref="C324:D324"/>
    <mergeCell ref="C325:D325"/>
    <mergeCell ref="C322:D322"/>
    <mergeCell ref="C309:D309"/>
    <mergeCell ref="C310:D310"/>
    <mergeCell ref="C311:D311"/>
    <mergeCell ref="C312:D312"/>
    <mergeCell ref="C313:D313"/>
    <mergeCell ref="C296:D296"/>
    <mergeCell ref="C297:D297"/>
    <mergeCell ref="C298:D298"/>
    <mergeCell ref="C299:D299"/>
    <mergeCell ref="C300:D300"/>
    <mergeCell ref="C301:D301"/>
    <mergeCell ref="C303:D303"/>
    <mergeCell ref="C304:D304"/>
    <mergeCell ref="C287:D287"/>
    <mergeCell ref="B136:C136"/>
    <mergeCell ref="B133:C133"/>
    <mergeCell ref="B134:C134"/>
    <mergeCell ref="G86:G87"/>
    <mergeCell ref="H86:H87"/>
    <mergeCell ref="B100:C100"/>
    <mergeCell ref="B89:C89"/>
    <mergeCell ref="B90:C90"/>
    <mergeCell ref="C345:D345"/>
    <mergeCell ref="C339:D339"/>
    <mergeCell ref="C337:D337"/>
    <mergeCell ref="C338:D338"/>
    <mergeCell ref="C344:D344"/>
    <mergeCell ref="C340:D340"/>
    <mergeCell ref="C341:D341"/>
    <mergeCell ref="C342:D342"/>
    <mergeCell ref="C334:D334"/>
    <mergeCell ref="C335:D335"/>
    <mergeCell ref="C336:D336"/>
    <mergeCell ref="C343:D343"/>
    <mergeCell ref="C327:D327"/>
    <mergeCell ref="C328:D328"/>
    <mergeCell ref="C326:D326"/>
    <mergeCell ref="C329:D329"/>
    <mergeCell ref="B125:C125"/>
    <mergeCell ref="B102:C102"/>
    <mergeCell ref="B93:C93"/>
    <mergeCell ref="B92:C92"/>
    <mergeCell ref="B95:C95"/>
    <mergeCell ref="B94:C94"/>
    <mergeCell ref="F121:K126"/>
    <mergeCell ref="B111:D111"/>
    <mergeCell ref="B112:D112"/>
    <mergeCell ref="B106:C106"/>
    <mergeCell ref="B108:D108"/>
    <mergeCell ref="B116:D116"/>
    <mergeCell ref="B124:C124"/>
    <mergeCell ref="B114:D114"/>
    <mergeCell ref="B107:C107"/>
    <mergeCell ref="B118:K118"/>
    <mergeCell ref="F120:K120"/>
    <mergeCell ref="B113:D113"/>
    <mergeCell ref="B96:C96"/>
    <mergeCell ref="B105:C105"/>
    <mergeCell ref="B91:C91"/>
    <mergeCell ref="B99:C99"/>
    <mergeCell ref="B104:C104"/>
    <mergeCell ref="B97:C97"/>
    <mergeCell ref="J86:J87"/>
    <mergeCell ref="I86:I87"/>
    <mergeCell ref="B88:C88"/>
    <mergeCell ref="E55:F55"/>
    <mergeCell ref="B54:D54"/>
    <mergeCell ref="E54:F54"/>
    <mergeCell ref="B55:D55"/>
    <mergeCell ref="B58:K58"/>
    <mergeCell ref="E68:F68"/>
    <mergeCell ref="K86:K87"/>
    <mergeCell ref="B84:K84"/>
    <mergeCell ref="E86:E87"/>
    <mergeCell ref="B86:C87"/>
    <mergeCell ref="F86:F87"/>
    <mergeCell ref="D86:D87"/>
    <mergeCell ref="G55:I55"/>
    <mergeCell ref="G56:I56"/>
    <mergeCell ref="E73:F73"/>
    <mergeCell ref="E74:F74"/>
    <mergeCell ref="E75:F75"/>
  </mergeCells>
  <conditionalFormatting sqref="K186:K345">
    <cfRule type="cellIs" dxfId="413" priority="1" operator="equal">
      <formula>TRUE</formula>
    </cfRule>
  </conditionalFormatting>
  <conditionalFormatting sqref="L186:L345">
    <cfRule type="cellIs" dxfId="412" priority="2" operator="equal">
      <formula>TRUE</formula>
    </cfRule>
  </conditionalFormatting>
  <dataValidations xWindow="489" yWindow="771" count="3">
    <dataValidation operator="lessThanOrEqual" allowBlank="1" showInputMessage="1" showErrorMessage="1" sqref="G56" xr:uid="{00000000-0002-0000-0200-000000000000}"/>
    <dataValidation type="textLength" operator="equal" allowBlank="1" showInputMessage="1" showErrorMessage="1" error="Veuillez renseigner un numéro de SIRET valide." sqref="D34" xr:uid="{00000000-0002-0000-0200-000001000000}">
      <formula1>14</formula1>
    </dataValidation>
    <dataValidation type="list" allowBlank="1" showInputMessage="1" showErrorMessage="1" prompt="- Menu déroulant" sqref="D38"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extLst>
    <ext xmlns:x14="http://schemas.microsoft.com/office/spreadsheetml/2009/9/main" uri="{CCE6A557-97BC-4b89-ADB6-D9C93CAAB3DF}">
      <x14:dataValidations xmlns:xm="http://schemas.microsoft.com/office/excel/2006/main" xWindow="489" yWindow="771" count="1">
        <x14:dataValidation type="list" allowBlank="1" showInputMessage="1" showErrorMessage="1" prompt="- Menu déroulant" xr:uid="{7BD856BE-35C6-4202-B6F8-095BF5AD3FE0}">
          <x14:formula1>
            <xm:f>Réglages!$E$2:$E$9</xm:f>
          </x14:formula1>
          <xm:sqref>D33:K33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P204"/>
  <sheetViews>
    <sheetView topLeftCell="A111" zoomScale="70" zoomScaleNormal="70" zoomScaleSheetLayoutView="100" workbookViewId="0">
      <selection activeCell="D97" sqref="D97:G97"/>
    </sheetView>
  </sheetViews>
  <sheetFormatPr baseColWidth="10" defaultColWidth="0" defaultRowHeight="0" customHeight="1" zeroHeight="1" x14ac:dyDescent="0.25"/>
  <cols>
    <col min="1" max="2" width="1.453125" style="8" customWidth="1"/>
    <col min="3" max="3" width="29.453125" style="8" customWidth="1"/>
    <col min="4" max="4" width="22.5429687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2" style="54" customWidth="1"/>
    <col min="11" max="11" width="11.453125" style="8" hidden="1" customWidth="1"/>
    <col min="12" max="12" width="56" style="8" hidden="1" customWidth="1"/>
    <col min="13" max="16" width="11.453125" style="8" hidden="1" customWidth="1"/>
    <col min="17" max="16384" width="10.81640625" style="8" hidden="1"/>
  </cols>
  <sheetData>
    <row r="1" spans="1:14" customFormat="1" ht="15.75" customHeight="1" thickTop="1" thickBot="1" x14ac:dyDescent="0.4">
      <c r="A1" s="876" t="s">
        <v>374</v>
      </c>
      <c r="B1" s="877"/>
      <c r="C1" s="877"/>
      <c r="D1" s="877"/>
      <c r="E1" s="877"/>
      <c r="F1" s="722"/>
      <c r="G1" s="723"/>
      <c r="H1" s="724"/>
      <c r="I1" s="723"/>
      <c r="J1" s="9"/>
      <c r="K1" s="124" t="s">
        <v>265</v>
      </c>
      <c r="L1" s="342" t="b">
        <f>(SUMIF(Table_type_coord6[Type étab coord],D9,Table_type_coord6[Eligible]))&gt;0</f>
        <v>0</v>
      </c>
      <c r="M1" s="125" t="s">
        <v>119</v>
      </c>
      <c r="N1" s="164"/>
    </row>
    <row r="2" spans="1:14" customFormat="1" ht="15.75" customHeight="1" thickTop="1" thickBot="1" x14ac:dyDescent="0.4">
      <c r="A2" s="878"/>
      <c r="B2" s="879"/>
      <c r="C2" s="879"/>
      <c r="D2" s="879"/>
      <c r="E2" s="879"/>
      <c r="F2" s="722" t="s">
        <v>0</v>
      </c>
      <c r="G2" s="723"/>
      <c r="H2" s="724" t="str">
        <f>IF(VoletGeneral!D9&lt;&gt;"",VoletGeneral!D9,"")</f>
        <v/>
      </c>
      <c r="I2" s="723"/>
      <c r="J2" s="229" t="str">
        <f>IF((COUNTIF(I27:I41,"&lt;0")+COUNTIF(I45:I58,"&lt;0")+COUNTIF(I124:I135,"&lt;0")+COUNTIF(I118:I121,"&lt;0")+COUNTIF(I107:I116,"&lt;0")+COUNTIF(I142:I148,"&lt;0"))&gt;0,"Attention, pour "&amp;COUNTIF(I27:I41,"&lt;0")+COUNTIF(I45:I58,"&lt;0")+COUNTIF(I124:I135,"&lt;0")+COUNTIF(I118:I121,"&lt;0")+COUNTIF(I107:I116,"&lt;0")+COUNTIF(I142:I148,"&lt;0")&amp;" ligne"&amp;IF(COUNTIF(I27:I41,"&lt;0")+COUNTIF(I45:I58,"&lt;0")+COUNTIF(I124:I135,"&lt;0")+COUNTIF(I118:I121,"&lt;0")+COUNTIF(I107:I116,"&lt;0")+COUNTIF(I142:I148,"&lt;0")&gt;1,"s","")&amp;" la partie aidée est supérieure au coût total."&amp;CHAR(10),"")&amp;IF(COUNTIF(E27:E41,"&lt;4000")&gt;0,"Attention, pour "&amp;COUNTIF(E27:E41,"&lt;4000")&amp;" ligne"&amp;IF(COUNTIF(E27:E41,"&lt;4000")&gt;1,"s","")&amp;" le coût unitaire de l'équipement est inférieur à 4000 € hors taxes.","")</f>
        <v/>
      </c>
      <c r="K2" s="31"/>
      <c r="L2" s="31"/>
      <c r="M2" s="31"/>
      <c r="N2" s="164"/>
    </row>
    <row r="3" spans="1:14" customFormat="1" ht="15.75" customHeight="1" thickTop="1" thickBot="1" x14ac:dyDescent="0.4">
      <c r="A3" s="878"/>
      <c r="B3" s="880"/>
      <c r="C3" s="880"/>
      <c r="D3" s="880"/>
      <c r="E3" s="880"/>
      <c r="F3" s="722" t="s">
        <v>212</v>
      </c>
      <c r="G3" s="723"/>
      <c r="H3" s="722" t="s">
        <v>100</v>
      </c>
      <c r="I3" s="723"/>
      <c r="J3" s="230"/>
      <c r="K3" s="124" t="s">
        <v>266</v>
      </c>
      <c r="L3" s="343" t="b">
        <f>(SUMIF(Table_type_coord6[Type étab coord],D9,Table_type_coord6[cout marginal]))&gt;0</f>
        <v>0</v>
      </c>
      <c r="M3" s="125" t="s">
        <v>119</v>
      </c>
      <c r="N3" s="164"/>
    </row>
    <row r="4" spans="1:14" customFormat="1" ht="16.5" customHeight="1" thickTop="1" thickBot="1" x14ac:dyDescent="0.4">
      <c r="A4" s="455"/>
      <c r="B4" s="456"/>
      <c r="C4" s="457">
        <v>20408</v>
      </c>
      <c r="D4" s="424" t="str">
        <f>C4&amp;"-0"</f>
        <v>20408-0</v>
      </c>
      <c r="E4" s="424"/>
      <c r="F4" s="424"/>
      <c r="G4" s="424"/>
      <c r="H4" s="424"/>
      <c r="I4" s="424"/>
      <c r="J4" s="230"/>
      <c r="K4" s="124" t="s">
        <v>267</v>
      </c>
      <c r="L4" s="344" t="str">
        <f>IF(L1,IF(L3,"Cout marginal", "Cout complet"),"Part. non finançable")</f>
        <v>Part. non finançable</v>
      </c>
      <c r="M4" s="125"/>
      <c r="N4" s="99"/>
    </row>
    <row r="5" spans="1:14" s="31" customFormat="1" ht="15" customHeight="1" thickTop="1" thickBot="1" x14ac:dyDescent="0.4">
      <c r="A5" s="452"/>
      <c r="B5" s="586" t="s">
        <v>75</v>
      </c>
      <c r="C5" s="586"/>
      <c r="D5" s="586"/>
      <c r="E5" s="586"/>
      <c r="F5" s="586"/>
      <c r="G5" s="586"/>
      <c r="H5" s="586"/>
      <c r="I5" s="586"/>
      <c r="J5" s="230"/>
      <c r="K5" s="124" t="s">
        <v>121</v>
      </c>
      <c r="L5" s="343" t="b">
        <f>(SUMIF(Table_type_coord6[Type étab coord],D9,Table_type_coord6[frais env]))&gt;0</f>
        <v>0</v>
      </c>
      <c r="M5" s="125" t="s">
        <v>119</v>
      </c>
      <c r="N5" s="166"/>
    </row>
    <row r="6" spans="1:14" s="31" customFormat="1" ht="9.4" customHeight="1" thickTop="1" thickBot="1" x14ac:dyDescent="0.4">
      <c r="A6" s="187"/>
      <c r="B6" s="22"/>
      <c r="C6" s="458"/>
      <c r="D6" s="459"/>
      <c r="E6" s="460"/>
      <c r="F6" s="460"/>
      <c r="G6" s="460"/>
      <c r="H6" s="187"/>
      <c r="I6" s="187"/>
      <c r="J6" s="230"/>
      <c r="K6" s="124" t="s">
        <v>268</v>
      </c>
      <c r="L6" s="343" t="b">
        <f>(SUMIF(Table_type_coord6[Type étab coord],D9,Table_type_coord6[Décharges]))&gt;0</f>
        <v>0</v>
      </c>
      <c r="M6" s="125" t="s">
        <v>119</v>
      </c>
      <c r="N6" s="166"/>
    </row>
    <row r="7" spans="1:14" s="31" customFormat="1" ht="15" customHeight="1" thickTop="1" thickBot="1" x14ac:dyDescent="0.4">
      <c r="A7" s="453"/>
      <c r="B7" s="453"/>
      <c r="C7" s="454" t="s">
        <v>38</v>
      </c>
      <c r="D7" s="867" t="str">
        <f>IF(VoletGeneral!D31="","",VoletGeneral!D31)</f>
        <v/>
      </c>
      <c r="E7" s="867"/>
      <c r="F7" s="867"/>
      <c r="G7" s="867"/>
      <c r="H7" s="867"/>
      <c r="I7" s="867"/>
      <c r="J7" s="230"/>
      <c r="K7" s="124"/>
      <c r="L7" s="345"/>
      <c r="M7" s="125"/>
      <c r="N7" s="166"/>
    </row>
    <row r="8" spans="1:14" s="31" customFormat="1" ht="15" customHeight="1" thickTop="1" thickBot="1" x14ac:dyDescent="0.4">
      <c r="A8" s="37"/>
      <c r="B8" s="37"/>
      <c r="C8" s="38" t="s">
        <v>40</v>
      </c>
      <c r="D8" s="867" t="str">
        <f>IF(VoletGeneral!D32="","",VoletGeneral!D32)</f>
        <v/>
      </c>
      <c r="E8" s="867"/>
      <c r="F8" s="867"/>
      <c r="G8" s="867"/>
      <c r="H8" s="867"/>
      <c r="I8" s="867"/>
      <c r="J8" s="44"/>
      <c r="K8"/>
      <c r="L8"/>
      <c r="M8"/>
      <c r="N8" s="166"/>
    </row>
    <row r="9" spans="1:14" s="31" customFormat="1" ht="15" customHeight="1" thickTop="1" thickBot="1" x14ac:dyDescent="0.35">
      <c r="A9" s="37"/>
      <c r="B9" s="37"/>
      <c r="C9" s="38" t="s">
        <v>29</v>
      </c>
      <c r="D9" s="867" t="str">
        <f>IF(VoletGeneral!D33="","",VoletGeneral!D33)</f>
        <v/>
      </c>
      <c r="E9" s="867"/>
      <c r="F9" s="867"/>
      <c r="G9" s="867"/>
      <c r="H9" s="867"/>
      <c r="I9" s="867"/>
      <c r="J9" s="44"/>
      <c r="K9" s="124" t="s">
        <v>269</v>
      </c>
      <c r="L9" s="346">
        <f>SUMIF(Table_type_coord6[Type étab coord],D9,Table_type_coord6[taux d’aide])</f>
        <v>0</v>
      </c>
      <c r="M9" s="125" t="s">
        <v>119</v>
      </c>
      <c r="N9" s="166"/>
    </row>
    <row r="10" spans="1:14" s="31" customFormat="1" ht="15" customHeight="1" thickTop="1" thickBot="1" x14ac:dyDescent="0.35">
      <c r="A10" s="42"/>
      <c r="B10" s="42"/>
      <c r="C10" s="43" t="s">
        <v>41</v>
      </c>
      <c r="D10" s="868" t="str">
        <f>IF(VoletGeneral!D34="","",VoletGeneral!D34)</f>
        <v/>
      </c>
      <c r="E10" s="868"/>
      <c r="F10" s="868"/>
      <c r="G10" s="868"/>
      <c r="H10" s="868"/>
      <c r="I10" s="868"/>
      <c r="J10" s="44"/>
      <c r="K10" s="124" t="s">
        <v>270</v>
      </c>
      <c r="L10" s="347">
        <f>Tableau6[taux]</f>
        <v>1</v>
      </c>
      <c r="M10" s="125" t="s">
        <v>119</v>
      </c>
      <c r="N10" s="125" t="s">
        <v>171</v>
      </c>
    </row>
    <row r="11" spans="1:14" s="31" customFormat="1" ht="13.15" customHeight="1" thickTop="1" thickBot="1" x14ac:dyDescent="0.35">
      <c r="A11" s="192"/>
      <c r="B11" s="260"/>
      <c r="C11" s="261"/>
      <c r="D11" s="262"/>
      <c r="E11" s="262"/>
      <c r="F11" s="263"/>
      <c r="G11" s="264"/>
      <c r="H11" s="264"/>
      <c r="I11" s="263"/>
      <c r="J11" s="265"/>
      <c r="K11" s="124" t="s">
        <v>271</v>
      </c>
      <c r="L11" s="346">
        <f>L9*L10</f>
        <v>0</v>
      </c>
      <c r="N11" s="166"/>
    </row>
    <row r="12" spans="1:14" s="31" customFormat="1" ht="15" customHeight="1" thickTop="1" thickBot="1" x14ac:dyDescent="0.35">
      <c r="A12" s="30"/>
      <c r="B12" s="869" t="s">
        <v>76</v>
      </c>
      <c r="C12" s="870"/>
      <c r="D12" s="870"/>
      <c r="E12" s="870"/>
      <c r="F12" s="870"/>
      <c r="G12" s="870"/>
      <c r="H12" s="870"/>
      <c r="I12" s="871"/>
      <c r="J12" s="44"/>
      <c r="N12" s="166"/>
    </row>
    <row r="13" spans="1:14" s="31" customFormat="1" ht="9.4" customHeight="1" thickTop="1" thickBot="1" x14ac:dyDescent="0.35">
      <c r="A13" s="32"/>
      <c r="B13" s="33"/>
      <c r="C13" s="45"/>
      <c r="D13" s="36"/>
      <c r="E13" s="36"/>
      <c r="F13" s="36"/>
      <c r="G13" s="36"/>
      <c r="H13" s="36"/>
      <c r="I13" s="36"/>
      <c r="J13" s="41"/>
      <c r="K13" s="196" t="s">
        <v>272</v>
      </c>
      <c r="N13" s="166"/>
    </row>
    <row r="14" spans="1:14" s="31" customFormat="1" ht="15" customHeight="1" thickTop="1" thickBot="1" x14ac:dyDescent="0.35">
      <c r="A14" s="37"/>
      <c r="B14" s="37"/>
      <c r="C14" s="38" t="s">
        <v>33</v>
      </c>
      <c r="D14" s="867" t="str">
        <f>IF(VoletGeneral!D38="","",VoletGeneral!D38)</f>
        <v/>
      </c>
      <c r="E14" s="867"/>
      <c r="F14" s="867"/>
      <c r="G14" s="867"/>
      <c r="H14" s="867"/>
      <c r="I14" s="867"/>
      <c r="J14" s="44"/>
      <c r="K14" s="348" t="s">
        <v>273</v>
      </c>
      <c r="L14" s="348" t="s">
        <v>274</v>
      </c>
      <c r="M14" s="348" t="s">
        <v>275</v>
      </c>
      <c r="N14" s="166"/>
    </row>
    <row r="15" spans="1:14" s="31" customFormat="1" ht="15" customHeight="1" thickTop="1" thickBot="1" x14ac:dyDescent="0.35">
      <c r="A15" s="37"/>
      <c r="B15" s="37"/>
      <c r="C15" s="38" t="s">
        <v>1</v>
      </c>
      <c r="D15" s="864" t="str">
        <f>IF(VoletGeneral!D39="","",VoletGeneral!D39)</f>
        <v/>
      </c>
      <c r="E15" s="865"/>
      <c r="F15" s="865"/>
      <c r="G15" s="865"/>
      <c r="H15" s="865"/>
      <c r="I15" s="866"/>
      <c r="J15" s="44"/>
      <c r="K15" s="349" t="s">
        <v>276</v>
      </c>
      <c r="L15" s="350" t="b">
        <f>(AND(L1,NOT(L3)))</f>
        <v>0</v>
      </c>
      <c r="M15" s="351" t="s">
        <v>277</v>
      </c>
      <c r="N15" s="166"/>
    </row>
    <row r="16" spans="1:14" s="31" customFormat="1" ht="15" customHeight="1" thickTop="1" thickBot="1" x14ac:dyDescent="0.35">
      <c r="A16" s="37"/>
      <c r="B16" s="37"/>
      <c r="C16" s="38" t="s">
        <v>2</v>
      </c>
      <c r="D16" s="864" t="str">
        <f>IF(VoletGeneral!D40="","",VoletGeneral!D40)</f>
        <v/>
      </c>
      <c r="E16" s="865"/>
      <c r="F16" s="865"/>
      <c r="G16" s="865"/>
      <c r="H16" s="865"/>
      <c r="I16" s="866"/>
      <c r="J16" s="44"/>
      <c r="K16" s="349"/>
      <c r="L16" s="351"/>
      <c r="M16" s="351"/>
      <c r="N16" s="166"/>
    </row>
    <row r="17" spans="1:14" s="31" customFormat="1" ht="15" customHeight="1" thickTop="1" thickBot="1" x14ac:dyDescent="0.35">
      <c r="A17" s="37"/>
      <c r="B17" s="37"/>
      <c r="C17" s="38" t="s">
        <v>28</v>
      </c>
      <c r="D17" s="864" t="str">
        <f>IF(VoletGeneral!D41="","",VoletGeneral!D41)</f>
        <v/>
      </c>
      <c r="E17" s="865"/>
      <c r="F17" s="865"/>
      <c r="G17" s="865"/>
      <c r="H17" s="865"/>
      <c r="I17" s="866"/>
      <c r="J17" s="44"/>
      <c r="K17" s="349" t="s">
        <v>294</v>
      </c>
      <c r="L17" s="350" t="b">
        <f>(OR(L3,NOT(L1)))</f>
        <v>1</v>
      </c>
      <c r="M17" s="351" t="s">
        <v>295</v>
      </c>
      <c r="N17" s="166"/>
    </row>
    <row r="18" spans="1:14" s="31" customFormat="1" ht="15" customHeight="1" thickTop="1" thickBot="1" x14ac:dyDescent="0.35">
      <c r="A18" s="37"/>
      <c r="B18" s="37"/>
      <c r="C18" s="38" t="s">
        <v>4</v>
      </c>
      <c r="D18" s="864" t="str">
        <f>IF(VoletGeneral!D42="","",VoletGeneral!D42)</f>
        <v/>
      </c>
      <c r="E18" s="865"/>
      <c r="F18" s="865"/>
      <c r="G18" s="865"/>
      <c r="H18" s="865"/>
      <c r="I18" s="866"/>
      <c r="J18" s="44"/>
      <c r="K18" s="351"/>
      <c r="L18" s="351"/>
      <c r="M18" s="351"/>
      <c r="N18" s="166"/>
    </row>
    <row r="19" spans="1:14" s="31" customFormat="1" ht="15" customHeight="1" thickTop="1" thickBot="1" x14ac:dyDescent="0.4">
      <c r="A19" s="37"/>
      <c r="B19" s="37"/>
      <c r="C19" s="38" t="s">
        <v>3</v>
      </c>
      <c r="D19" s="867" t="str">
        <f>IF(VoletGeneral!D43="","",VoletGeneral!D43)</f>
        <v/>
      </c>
      <c r="E19" s="867"/>
      <c r="F19" s="867"/>
      <c r="G19" s="867"/>
      <c r="H19" s="867"/>
      <c r="I19" s="867"/>
      <c r="J19" s="44"/>
      <c r="K19" s="349" t="s">
        <v>296</v>
      </c>
      <c r="L19" s="350" t="b">
        <f>NOT(L1)</f>
        <v>1</v>
      </c>
      <c r="M19" s="351"/>
      <c r="N19"/>
    </row>
    <row r="20" spans="1:14" s="31" customFormat="1" ht="12.65" customHeight="1" thickTop="1" thickBot="1" x14ac:dyDescent="0.4">
      <c r="A20" s="37"/>
      <c r="B20" s="42"/>
      <c r="C20" s="25"/>
      <c r="D20" s="27"/>
      <c r="E20" s="27"/>
      <c r="F20" s="28"/>
      <c r="G20" s="28"/>
      <c r="H20" s="28"/>
      <c r="I20" s="28"/>
      <c r="J20" s="44"/>
      <c r="K20"/>
      <c r="L20"/>
      <c r="M20"/>
      <c r="N20"/>
    </row>
    <row r="21" spans="1:14" s="57" customFormat="1" ht="42.65" customHeight="1" thickTop="1" thickBot="1" x14ac:dyDescent="0.4">
      <c r="A21" s="356"/>
      <c r="B21" s="872" t="str">
        <f>IF(L1, IF(L3,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"Merci de sélectionner un type de partenaire dans le volet général.")</f>
        <v>Merci de sélectionner un type de partenaire dans le volet général.</v>
      </c>
      <c r="C21" s="873"/>
      <c r="D21" s="873"/>
      <c r="E21" s="873"/>
      <c r="F21" s="873"/>
      <c r="G21" s="873"/>
      <c r="H21" s="873"/>
      <c r="I21" s="874"/>
      <c r="J21" s="510"/>
      <c r="N21"/>
    </row>
    <row r="22" spans="1:14" s="31" customFormat="1" ht="13.15" customHeight="1" thickTop="1" x14ac:dyDescent="0.3">
      <c r="A22" s="21"/>
      <c r="B22" s="22"/>
      <c r="C22" s="506"/>
      <c r="D22" s="459"/>
      <c r="E22" s="459"/>
      <c r="F22" s="187"/>
      <c r="G22" s="506"/>
      <c r="H22" s="506"/>
      <c r="I22" s="187"/>
      <c r="J22" s="393"/>
      <c r="K22" s="124" t="s">
        <v>297</v>
      </c>
      <c r="L22" s="346" t="str">
        <f>IF(OR(L3,L6),"VRAI","FAUX")</f>
        <v>FAUX</v>
      </c>
      <c r="N22" s="166"/>
    </row>
    <row r="23" spans="1:14" s="31" customFormat="1" ht="15" customHeight="1" x14ac:dyDescent="0.3">
      <c r="A23" s="508"/>
      <c r="B23" s="586" t="s">
        <v>43</v>
      </c>
      <c r="C23" s="586"/>
      <c r="D23" s="586"/>
      <c r="E23" s="586"/>
      <c r="F23" s="586"/>
      <c r="G23" s="586"/>
      <c r="H23" s="586"/>
      <c r="I23" s="586"/>
      <c r="J23" s="393"/>
      <c r="N23" s="166"/>
    </row>
    <row r="24" spans="1:14" s="76" customFormat="1" ht="30" customHeight="1" thickBot="1" x14ac:dyDescent="0.4">
      <c r="A24" s="21"/>
      <c r="B24" s="881" t="s">
        <v>36</v>
      </c>
      <c r="C24" s="881"/>
      <c r="D24" s="881"/>
      <c r="E24" s="881"/>
      <c r="F24" s="881"/>
      <c r="G24" s="881"/>
      <c r="H24" s="881"/>
      <c r="I24" s="881"/>
      <c r="J24" s="511"/>
      <c r="K24" s="509" t="s">
        <v>300</v>
      </c>
      <c r="L24" s="361" t="b">
        <f>(SUMIF(Réglages!E24:E26,D8,Table_type_part7[taux d’aide]))&gt;0</f>
        <v>0</v>
      </c>
      <c r="M24" s="362"/>
      <c r="N24"/>
    </row>
    <row r="25" spans="1:14" s="167" customFormat="1" ht="24" customHeight="1" thickTop="1" thickBot="1" x14ac:dyDescent="0.4">
      <c r="A25" s="49"/>
      <c r="B25" s="841" t="s">
        <v>240</v>
      </c>
      <c r="C25" s="842"/>
      <c r="D25" s="843"/>
      <c r="E25" s="318" t="s">
        <v>335</v>
      </c>
      <c r="F25" s="318" t="s">
        <v>68</v>
      </c>
      <c r="G25" s="318" t="s">
        <v>5</v>
      </c>
      <c r="H25" s="318" t="s">
        <v>6</v>
      </c>
      <c r="I25" s="319" t="s">
        <v>7</v>
      </c>
      <c r="J25" s="505"/>
    </row>
    <row r="26" spans="1:14" s="167" customFormat="1" ht="24" hidden="1" customHeight="1" thickTop="1" thickBot="1" x14ac:dyDescent="0.4">
      <c r="A26" s="297"/>
      <c r="B26" s="835" t="s">
        <v>336</v>
      </c>
      <c r="C26" s="836"/>
      <c r="D26" s="837"/>
      <c r="E26" s="386" t="str">
        <f>IF(AND(ISNUMBER(F26),ISNUMBER(G26)),G26/F26," ")</f>
        <v xml:space="preserve"> </v>
      </c>
      <c r="F26" s="387"/>
      <c r="G26" s="478"/>
      <c r="H26" s="388"/>
      <c r="I26" s="299" t="str">
        <f>IF(OR(ISNUMBER(G26),ISNUMBER(H26)),ROUND(IF(ISNUMBER(G26),G26,0)-IF(ISNUMBER(H26),H26,0),2)," ")</f>
        <v xml:space="preserve"> </v>
      </c>
      <c r="J26" s="298"/>
    </row>
    <row r="27" spans="1:14" s="31" customFormat="1" ht="24" customHeight="1" thickTop="1" thickBot="1" x14ac:dyDescent="0.35">
      <c r="A27" s="297"/>
      <c r="B27" s="835" t="s">
        <v>337</v>
      </c>
      <c r="C27" s="836"/>
      <c r="D27" s="837"/>
      <c r="E27" s="476" t="str">
        <f t="shared" ref="E27:E30" si="0">IF(AND(ISNUMBER(F27),ISNUMBER(G27)),G27/F27," ")</f>
        <v xml:space="preserve"> </v>
      </c>
      <c r="F27" s="481"/>
      <c r="G27" s="482"/>
      <c r="H27" s="483"/>
      <c r="I27" s="463" t="str">
        <f t="shared" ref="I27:I30" si="1">IF(OR(ISNUMBER(G27),ISNUMBER(H27)),ROUND(IF(ISNUMBER(G27),G27,0)-IF(ISNUMBER(H27),H27,0),2)," ")</f>
        <v xml:space="preserve"> </v>
      </c>
      <c r="J27" s="298"/>
    </row>
    <row r="28" spans="1:14" s="31" customFormat="1" ht="24" customHeight="1" thickTop="1" thickBot="1" x14ac:dyDescent="0.35">
      <c r="A28" s="297"/>
      <c r="B28" s="838" t="s">
        <v>243</v>
      </c>
      <c r="C28" s="839"/>
      <c r="D28" s="840"/>
      <c r="E28" s="477" t="str">
        <f t="shared" si="0"/>
        <v xml:space="preserve"> </v>
      </c>
      <c r="F28" s="481"/>
      <c r="G28" s="482"/>
      <c r="H28" s="483"/>
      <c r="I28" s="464" t="str">
        <f t="shared" si="1"/>
        <v xml:space="preserve"> </v>
      </c>
      <c r="J28" s="298"/>
    </row>
    <row r="29" spans="1:14" s="31" customFormat="1" ht="24" customHeight="1" thickTop="1" thickBot="1" x14ac:dyDescent="0.35">
      <c r="A29" s="297"/>
      <c r="B29" s="835" t="s">
        <v>338</v>
      </c>
      <c r="C29" s="836"/>
      <c r="D29" s="837"/>
      <c r="E29" s="476" t="str">
        <f t="shared" si="0"/>
        <v xml:space="preserve"> </v>
      </c>
      <c r="F29" s="481"/>
      <c r="G29" s="482"/>
      <c r="H29" s="483"/>
      <c r="I29" s="465" t="str">
        <f t="shared" si="1"/>
        <v xml:space="preserve"> </v>
      </c>
      <c r="J29" s="298"/>
    </row>
    <row r="30" spans="1:14" s="31" customFormat="1" ht="24" customHeight="1" thickTop="1" thickBot="1" x14ac:dyDescent="0.35">
      <c r="A30" s="297"/>
      <c r="B30" s="835" t="s">
        <v>339</v>
      </c>
      <c r="C30" s="836"/>
      <c r="D30" s="837"/>
      <c r="E30" s="476" t="str">
        <f t="shared" si="0"/>
        <v xml:space="preserve"> </v>
      </c>
      <c r="F30" s="481"/>
      <c r="G30" s="482"/>
      <c r="H30" s="483"/>
      <c r="I30" s="465" t="str">
        <f t="shared" si="1"/>
        <v xml:space="preserve"> </v>
      </c>
      <c r="J30" s="298"/>
    </row>
    <row r="31" spans="1:14" s="31" customFormat="1" ht="24" customHeight="1" thickTop="1" thickBot="1" x14ac:dyDescent="0.35">
      <c r="A31" s="297"/>
      <c r="B31" s="847" t="s">
        <v>253</v>
      </c>
      <c r="C31" s="848"/>
      <c r="D31" s="848"/>
      <c r="E31" s="848"/>
      <c r="F31" s="849"/>
      <c r="G31" s="479"/>
      <c r="H31" s="480"/>
      <c r="I31" s="466" t="str">
        <f>IF(OR(ISNUMBER(G31),ISNUMBER(H31)),ROUND(IF(ISNUMBER(G31),G31,0)-IF(ISNUMBER(H31),H31,0),2),"")</f>
        <v/>
      </c>
      <c r="J31" s="298"/>
    </row>
    <row r="32" spans="1:14" s="31" customFormat="1" ht="24" customHeight="1" thickTop="1" thickBot="1" x14ac:dyDescent="0.35">
      <c r="A32" s="297"/>
      <c r="B32" s="847" t="s">
        <v>254</v>
      </c>
      <c r="C32" s="848"/>
      <c r="D32" s="848"/>
      <c r="E32" s="848"/>
      <c r="F32" s="850"/>
      <c r="G32" s="461"/>
      <c r="H32" s="462"/>
      <c r="I32" s="466" t="str">
        <f>IF(OR(ISNUMBER(G32),ISNUMBER(H32)),ROUND(IF(ISNUMBER(G32),G32,0)-IF(ISNUMBER(H32),H32,0),2),"")</f>
        <v/>
      </c>
      <c r="J32" s="298"/>
    </row>
    <row r="33" spans="1:10" s="31" customFormat="1" ht="24" customHeight="1" thickTop="1" thickBot="1" x14ac:dyDescent="0.35">
      <c r="A33" s="297"/>
      <c r="B33" s="851" t="s">
        <v>180</v>
      </c>
      <c r="C33" s="852"/>
      <c r="D33" s="852"/>
      <c r="E33" s="852"/>
      <c r="F33" s="853"/>
      <c r="G33" s="512"/>
      <c r="H33" s="467"/>
      <c r="I33" s="513" t="str">
        <f>IF(OR(ISNUMBER(G33),ISNUMBER(H33)),ROUND(IF(ISNUMBER(G33),G33,0)-IF(ISNUMBER(H33),H33,0),2),"")</f>
        <v/>
      </c>
      <c r="J33" s="298"/>
    </row>
    <row r="34" spans="1:10" s="31" customFormat="1" ht="24" customHeight="1" thickTop="1" thickBot="1" x14ac:dyDescent="0.35">
      <c r="A34" s="297"/>
      <c r="B34" s="841" t="s">
        <v>241</v>
      </c>
      <c r="C34" s="842"/>
      <c r="D34" s="843"/>
      <c r="E34" s="318" t="s">
        <v>335</v>
      </c>
      <c r="F34" s="321" t="s">
        <v>68</v>
      </c>
      <c r="G34" s="321" t="s">
        <v>5</v>
      </c>
      <c r="H34" s="318" t="s">
        <v>6</v>
      </c>
      <c r="I34" s="319" t="s">
        <v>7</v>
      </c>
      <c r="J34" s="298"/>
    </row>
    <row r="35" spans="1:10" s="31" customFormat="1" ht="24" customHeight="1" thickTop="1" thickBot="1" x14ac:dyDescent="0.35">
      <c r="A35" s="297"/>
      <c r="B35" s="854" t="s">
        <v>340</v>
      </c>
      <c r="C35" s="855"/>
      <c r="D35" s="389" t="s">
        <v>341</v>
      </c>
      <c r="E35" s="476" t="str">
        <f t="shared" ref="E35:E40" si="2">IF(AND(ISNUMBER(F35),ISNUMBER(G35)),G35/F35," ")</f>
        <v xml:space="preserve"> </v>
      </c>
      <c r="F35" s="481"/>
      <c r="G35" s="482"/>
      <c r="H35" s="484"/>
      <c r="I35" s="468" t="str">
        <f t="shared" ref="I35:I40" si="3">IF(OR(ISNUMBER(G35),ISNUMBER(H35)),ROUND(IF(ISNUMBER(G35),G35,0)-IF(ISNUMBER(H35),H35,0),2)," ")</f>
        <v xml:space="preserve"> </v>
      </c>
      <c r="J35" s="298"/>
    </row>
    <row r="36" spans="1:10" s="31" customFormat="1" ht="24" customHeight="1" thickTop="1" thickBot="1" x14ac:dyDescent="0.35">
      <c r="A36" s="297"/>
      <c r="B36" s="856"/>
      <c r="C36" s="857"/>
      <c r="D36" s="389" t="s">
        <v>342</v>
      </c>
      <c r="E36" s="476" t="str">
        <f t="shared" si="2"/>
        <v xml:space="preserve"> </v>
      </c>
      <c r="F36" s="481"/>
      <c r="G36" s="482"/>
      <c r="H36" s="484"/>
      <c r="I36" s="468" t="str">
        <f t="shared" si="3"/>
        <v xml:space="preserve"> </v>
      </c>
      <c r="J36" s="298"/>
    </row>
    <row r="37" spans="1:10" s="31" customFormat="1" ht="24" customHeight="1" thickTop="1" thickBot="1" x14ac:dyDescent="0.35">
      <c r="A37" s="297"/>
      <c r="B37" s="835" t="s">
        <v>337</v>
      </c>
      <c r="C37" s="836"/>
      <c r="D37" s="837"/>
      <c r="E37" s="476" t="str">
        <f t="shared" si="2"/>
        <v xml:space="preserve"> </v>
      </c>
      <c r="F37" s="481"/>
      <c r="G37" s="482"/>
      <c r="H37" s="484"/>
      <c r="I37" s="468" t="str">
        <f t="shared" si="3"/>
        <v xml:space="preserve"> </v>
      </c>
      <c r="J37" s="298"/>
    </row>
    <row r="38" spans="1:10" s="31" customFormat="1" ht="24" customHeight="1" thickTop="1" thickBot="1" x14ac:dyDescent="0.35">
      <c r="A38" s="297"/>
      <c r="B38" s="835" t="s">
        <v>243</v>
      </c>
      <c r="C38" s="836"/>
      <c r="D38" s="837"/>
      <c r="E38" s="476" t="str">
        <f>IF(AND(ISNUMBER(F38),ISNUMBER(G38)),G38/F38," ")</f>
        <v xml:space="preserve"> </v>
      </c>
      <c r="F38" s="481"/>
      <c r="G38" s="482"/>
      <c r="H38" s="484"/>
      <c r="I38" s="468" t="str">
        <f t="shared" si="3"/>
        <v xml:space="preserve"> </v>
      </c>
      <c r="J38" s="298"/>
    </row>
    <row r="39" spans="1:10" s="31" customFormat="1" ht="24" customHeight="1" thickTop="1" thickBot="1" x14ac:dyDescent="0.35">
      <c r="A39" s="47"/>
      <c r="B39" s="835" t="s">
        <v>338</v>
      </c>
      <c r="C39" s="836"/>
      <c r="D39" s="837"/>
      <c r="E39" s="476" t="str">
        <f t="shared" si="2"/>
        <v xml:space="preserve"> </v>
      </c>
      <c r="F39" s="481"/>
      <c r="G39" s="482"/>
      <c r="H39" s="484"/>
      <c r="I39" s="468" t="str">
        <f t="shared" si="3"/>
        <v xml:space="preserve"> </v>
      </c>
      <c r="J39" s="44"/>
    </row>
    <row r="40" spans="1:10" s="31" customFormat="1" ht="24" customHeight="1" thickTop="1" thickBot="1" x14ac:dyDescent="0.35">
      <c r="A40" s="47"/>
      <c r="B40" s="838" t="s">
        <v>339</v>
      </c>
      <c r="C40" s="839"/>
      <c r="D40" s="840"/>
      <c r="E40" s="477" t="str">
        <f t="shared" si="2"/>
        <v xml:space="preserve"> </v>
      </c>
      <c r="F40" s="481"/>
      <c r="G40" s="482"/>
      <c r="H40" s="485"/>
      <c r="I40" s="469" t="str">
        <f t="shared" si="3"/>
        <v xml:space="preserve"> </v>
      </c>
      <c r="J40" s="44"/>
    </row>
    <row r="41" spans="1:10" s="31" customFormat="1" ht="24" hidden="1" customHeight="1" thickTop="1" thickBot="1" x14ac:dyDescent="0.35">
      <c r="A41" s="47"/>
      <c r="B41" s="858"/>
      <c r="C41" s="859"/>
      <c r="D41" s="859"/>
      <c r="E41" s="860"/>
      <c r="F41" s="486"/>
      <c r="G41" s="48"/>
      <c r="H41" s="391"/>
      <c r="I41" s="56"/>
      <c r="J41" s="44"/>
    </row>
    <row r="42" spans="1:10" s="31" customFormat="1" ht="24" customHeight="1" thickTop="1" thickBot="1" x14ac:dyDescent="0.35">
      <c r="A42" s="47"/>
      <c r="B42" s="861" t="s">
        <v>44</v>
      </c>
      <c r="C42" s="862"/>
      <c r="D42" s="862"/>
      <c r="E42" s="863"/>
      <c r="F42" s="487">
        <f>SUM(F26:F30,F35:F40)</f>
        <v>0</v>
      </c>
      <c r="G42" s="470">
        <f>SUM(G26:G33,G35:G40)</f>
        <v>0</v>
      </c>
      <c r="H42" s="471">
        <f>SUM(H26:H33)</f>
        <v>0</v>
      </c>
      <c r="I42" s="472">
        <f>SUM(I26:I33,I35:I41)</f>
        <v>0</v>
      </c>
      <c r="J42" s="44"/>
    </row>
    <row r="43" spans="1:10" s="31" customFormat="1" ht="15" customHeight="1" thickTop="1" thickBot="1" x14ac:dyDescent="0.35">
      <c r="A43" s="249"/>
      <c r="B43" s="307"/>
      <c r="C43" s="307"/>
      <c r="D43" s="307"/>
      <c r="E43" s="307"/>
      <c r="F43" s="308"/>
      <c r="G43" s="309"/>
      <c r="H43" s="309"/>
      <c r="I43" s="309"/>
      <c r="J43" s="44"/>
    </row>
    <row r="44" spans="1:10" s="76" customFormat="1" ht="30" customHeight="1" thickTop="1" thickBot="1" x14ac:dyDescent="0.4">
      <c r="A44" s="47"/>
      <c r="B44" s="793" t="s">
        <v>244</v>
      </c>
      <c r="C44" s="793"/>
      <c r="D44" s="793"/>
      <c r="E44" s="793"/>
      <c r="F44" s="793"/>
      <c r="G44" s="793"/>
      <c r="H44" s="793"/>
      <c r="I44" s="793"/>
      <c r="J44" s="44"/>
    </row>
    <row r="45" spans="1:10" s="31" customFormat="1" ht="24" customHeight="1" thickTop="1" thickBot="1" x14ac:dyDescent="0.35">
      <c r="A45" s="47"/>
      <c r="B45" s="844" t="s">
        <v>320</v>
      </c>
      <c r="C45" s="845"/>
      <c r="D45" s="845"/>
      <c r="E45" s="845"/>
      <c r="F45" s="846"/>
      <c r="G45" s="321" t="s">
        <v>5</v>
      </c>
      <c r="H45" s="321" t="s">
        <v>6</v>
      </c>
      <c r="I45" s="319" t="s">
        <v>7</v>
      </c>
      <c r="J45" s="44"/>
    </row>
    <row r="46" spans="1:10" s="31" customFormat="1" ht="24" customHeight="1" thickTop="1" thickBot="1" x14ac:dyDescent="0.35">
      <c r="A46" s="47"/>
      <c r="B46" s="312"/>
      <c r="C46" s="315" t="s">
        <v>239</v>
      </c>
      <c r="D46" s="488"/>
      <c r="E46" s="795" t="s">
        <v>12</v>
      </c>
      <c r="F46" s="795"/>
      <c r="G46" s="488"/>
      <c r="H46" s="488"/>
      <c r="I46" s="489">
        <f>IF(OR(ISNUMBER(G46),ISNUMBER(H46)),ROUND(IF(ISNUMBER(G46),G46,0)-IF(ISNUMBER(H46),H46,0),2),0)</f>
        <v>0</v>
      </c>
      <c r="J46" s="44"/>
    </row>
    <row r="47" spans="1:10" s="31" customFormat="1" ht="15" customHeight="1" thickTop="1" thickBot="1" x14ac:dyDescent="0.35">
      <c r="A47" s="47"/>
      <c r="B47" s="311"/>
      <c r="C47" s="310"/>
      <c r="D47" s="305"/>
      <c r="E47" s="57"/>
      <c r="F47" s="57"/>
      <c r="G47" s="305"/>
      <c r="H47" s="306"/>
      <c r="I47" s="306"/>
      <c r="J47" s="44"/>
    </row>
    <row r="48" spans="1:10" s="31" customFormat="1" ht="30" customHeight="1" thickTop="1" thickBot="1" x14ac:dyDescent="0.35">
      <c r="A48" s="47"/>
      <c r="B48" s="793" t="s">
        <v>45</v>
      </c>
      <c r="C48" s="793"/>
      <c r="D48" s="793"/>
      <c r="E48" s="793"/>
      <c r="F48" s="793"/>
      <c r="G48" s="793"/>
      <c r="H48" s="793"/>
      <c r="I48" s="793"/>
      <c r="J48" s="44"/>
    </row>
    <row r="49" spans="1:10" s="31" customFormat="1" ht="24" customHeight="1" thickTop="1" thickBot="1" x14ac:dyDescent="0.35">
      <c r="A49" s="47"/>
      <c r="B49" s="791"/>
      <c r="C49" s="792"/>
      <c r="D49" s="314"/>
      <c r="E49" s="314"/>
      <c r="F49" s="313"/>
      <c r="G49" s="321" t="s">
        <v>5</v>
      </c>
      <c r="H49" s="321" t="s">
        <v>6</v>
      </c>
      <c r="I49" s="319" t="s">
        <v>7</v>
      </c>
      <c r="J49" s="44"/>
    </row>
    <row r="50" spans="1:10" s="31" customFormat="1" ht="24" customHeight="1" thickTop="1" thickBot="1" x14ac:dyDescent="0.35">
      <c r="A50" s="47"/>
      <c r="B50" s="833" t="s">
        <v>149</v>
      </c>
      <c r="C50" s="834"/>
      <c r="D50" s="834"/>
      <c r="E50" s="834"/>
      <c r="F50" s="834"/>
      <c r="G50" s="491"/>
      <c r="H50" s="491"/>
      <c r="I50" s="474" t="str">
        <f>IF(OR(ISNUMBER(G50),ISNUMBER(H50)),ROUND(IF(ISNUMBER(G50),G50,0)-IF(ISNUMBER(H50),H50,0),2)," ")</f>
        <v xml:space="preserve"> </v>
      </c>
      <c r="J50" s="44"/>
    </row>
    <row r="51" spans="1:10" s="31" customFormat="1" ht="24" customHeight="1" thickTop="1" thickBot="1" x14ac:dyDescent="0.35">
      <c r="A51" s="47"/>
      <c r="B51" s="833" t="s">
        <v>46</v>
      </c>
      <c r="C51" s="834"/>
      <c r="D51" s="834"/>
      <c r="E51" s="834"/>
      <c r="F51" s="834"/>
      <c r="G51" s="491"/>
      <c r="H51" s="491"/>
      <c r="I51" s="474" t="str">
        <f>IF(OR(ISNUMBER(G51),ISNUMBER(H51)),ROUND(IF(ISNUMBER(G51),G51,0)-IF(ISNUMBER(H51),H51,0),2)," ")</f>
        <v xml:space="preserve"> </v>
      </c>
      <c r="J51" s="44"/>
    </row>
    <row r="52" spans="1:10" s="31" customFormat="1" ht="24" customHeight="1" thickTop="1" thickBot="1" x14ac:dyDescent="0.35">
      <c r="A52" s="47"/>
      <c r="B52" s="833" t="s">
        <v>150</v>
      </c>
      <c r="C52" s="834"/>
      <c r="D52" s="834"/>
      <c r="E52" s="834"/>
      <c r="F52" s="834"/>
      <c r="G52" s="491"/>
      <c r="H52" s="491"/>
      <c r="I52" s="474" t="str">
        <f>IF(OR(ISNUMBER(G52),ISNUMBER(H52)),ROUND(IF(ISNUMBER(G52),G52,0)-IF(ISNUMBER(H52),H52,0),2)," ")</f>
        <v xml:space="preserve"> </v>
      </c>
      <c r="J52" s="44"/>
    </row>
    <row r="53" spans="1:10" s="31" customFormat="1" ht="24" customHeight="1" thickTop="1" thickBot="1" x14ac:dyDescent="0.35">
      <c r="A53" s="47"/>
      <c r="B53" s="794" t="s">
        <v>242</v>
      </c>
      <c r="C53" s="795"/>
      <c r="D53" s="795"/>
      <c r="E53" s="795"/>
      <c r="F53" s="796"/>
      <c r="G53" s="490">
        <f>SUM(G50:G52)</f>
        <v>0</v>
      </c>
      <c r="H53" s="490">
        <f>SUM(H50:H52)</f>
        <v>0</v>
      </c>
      <c r="I53" s="475">
        <f>SUM(I50:I52)</f>
        <v>0</v>
      </c>
      <c r="J53" s="44"/>
    </row>
    <row r="54" spans="1:10" s="31" customFormat="1" ht="15" customHeight="1" thickTop="1" thickBot="1" x14ac:dyDescent="0.35">
      <c r="A54" s="249"/>
      <c r="B54" s="302"/>
      <c r="C54" s="302"/>
      <c r="D54" s="302"/>
      <c r="E54" s="302"/>
      <c r="F54" s="302"/>
      <c r="G54" s="306"/>
      <c r="H54" s="306"/>
      <c r="I54" s="306"/>
      <c r="J54" s="240"/>
    </row>
    <row r="55" spans="1:10" s="31" customFormat="1" ht="30" customHeight="1" thickTop="1" thickBot="1" x14ac:dyDescent="0.35">
      <c r="A55" s="47"/>
      <c r="B55" s="793" t="s">
        <v>238</v>
      </c>
      <c r="C55" s="793"/>
      <c r="D55" s="793"/>
      <c r="E55" s="793"/>
      <c r="F55" s="793"/>
      <c r="G55" s="793"/>
      <c r="H55" s="793"/>
      <c r="I55" s="793"/>
      <c r="J55" s="44"/>
    </row>
    <row r="56" spans="1:10" s="31" customFormat="1" ht="24" customHeight="1" thickTop="1" thickBot="1" x14ac:dyDescent="0.35">
      <c r="A56" s="47"/>
      <c r="B56" s="791"/>
      <c r="C56" s="792"/>
      <c r="D56" s="303"/>
      <c r="E56" s="303"/>
      <c r="F56" s="304"/>
      <c r="G56" s="321" t="s">
        <v>5</v>
      </c>
      <c r="H56" s="321" t="s">
        <v>6</v>
      </c>
      <c r="I56" s="319" t="s">
        <v>7</v>
      </c>
      <c r="J56" s="44"/>
    </row>
    <row r="57" spans="1:10" s="31" customFormat="1" ht="24" customHeight="1" thickTop="1" thickBot="1" x14ac:dyDescent="0.35">
      <c r="A57" s="47"/>
      <c r="B57" s="794" t="s">
        <v>238</v>
      </c>
      <c r="C57" s="795"/>
      <c r="D57" s="795"/>
      <c r="E57" s="795"/>
      <c r="F57" s="795"/>
      <c r="G57" s="488"/>
      <c r="H57" s="488"/>
      <c r="I57" s="489">
        <f>IF(OR(ISNUMBER(G57),ISNUMBER(H57)),ROUND(IF(ISNUMBER(G57),G57,0)-IF(ISNUMBER(H57),H57,0),2),0)</f>
        <v>0</v>
      </c>
      <c r="J57" s="44"/>
    </row>
    <row r="58" spans="1:10" s="31" customFormat="1" ht="15" customHeight="1" thickTop="1" thickBot="1" x14ac:dyDescent="0.35">
      <c r="A58" s="47"/>
      <c r="B58" s="302"/>
      <c r="C58" s="302"/>
      <c r="D58" s="302"/>
      <c r="E58" s="302"/>
      <c r="F58" s="302"/>
      <c r="G58" s="306"/>
      <c r="H58" s="306"/>
      <c r="I58" s="306"/>
      <c r="J58" s="240"/>
    </row>
    <row r="59" spans="1:10" s="31" customFormat="1" ht="29.65" customHeight="1" thickTop="1" thickBot="1" x14ac:dyDescent="0.35">
      <c r="A59" s="47"/>
      <c r="B59" s="793" t="s">
        <v>14</v>
      </c>
      <c r="C59" s="793"/>
      <c r="D59" s="793"/>
      <c r="E59" s="793"/>
      <c r="F59" s="793"/>
      <c r="G59" s="793"/>
      <c r="H59" s="793"/>
      <c r="I59" s="793"/>
      <c r="J59" s="44"/>
    </row>
    <row r="60" spans="1:10" s="31" customFormat="1" ht="24" customHeight="1" thickTop="1" thickBot="1" x14ac:dyDescent="0.35">
      <c r="A60" s="47"/>
      <c r="B60" s="791"/>
      <c r="C60" s="792"/>
      <c r="D60" s="303"/>
      <c r="E60" s="303"/>
      <c r="F60" s="304"/>
      <c r="G60" s="320" t="s">
        <v>5</v>
      </c>
      <c r="H60" s="321" t="s">
        <v>6</v>
      </c>
      <c r="I60" s="319" t="s">
        <v>7</v>
      </c>
      <c r="J60" s="44"/>
    </row>
    <row r="61" spans="1:10" s="126" customFormat="1" ht="24" customHeight="1" thickTop="1" thickBot="1" x14ac:dyDescent="0.35">
      <c r="A61" s="47"/>
      <c r="B61" s="794" t="s">
        <v>14</v>
      </c>
      <c r="C61" s="795"/>
      <c r="D61" s="795"/>
      <c r="E61" s="795"/>
      <c r="F61" s="796"/>
      <c r="G61" s="488"/>
      <c r="H61" s="488"/>
      <c r="I61" s="473">
        <f>IF(OR(ISNUMBER(G61),ISNUMBER(H61)),ROUND(IF(ISNUMBER(G61),G61,0)-IF(ISNUMBER(H61),H61,0),2),0)</f>
        <v>0</v>
      </c>
      <c r="J61" s="44"/>
    </row>
    <row r="62" spans="1:10" s="31" customFormat="1" ht="15" customHeight="1" thickTop="1" thickBot="1" x14ac:dyDescent="0.35">
      <c r="A62" s="47"/>
      <c r="B62" s="260"/>
      <c r="C62" s="261"/>
      <c r="D62" s="262"/>
      <c r="E62" s="262"/>
      <c r="F62" s="263"/>
      <c r="G62" s="264"/>
      <c r="H62" s="264"/>
      <c r="I62" s="263"/>
      <c r="J62" s="240"/>
    </row>
    <row r="63" spans="1:10" s="31" customFormat="1" ht="29.65" customHeight="1" thickTop="1" thickBot="1" x14ac:dyDescent="0.35">
      <c r="A63" s="47"/>
      <c r="B63" s="797" t="s">
        <v>47</v>
      </c>
      <c r="C63" s="798"/>
      <c r="D63" s="798"/>
      <c r="E63" s="798"/>
      <c r="F63" s="798"/>
      <c r="G63" s="798"/>
      <c r="H63" s="798"/>
      <c r="I63" s="799"/>
      <c r="J63" s="44"/>
    </row>
    <row r="64" spans="1:10" s="126" customFormat="1" ht="24" customHeight="1" thickTop="1" thickBot="1" x14ac:dyDescent="0.35">
      <c r="A64" s="301"/>
      <c r="B64" s="22"/>
      <c r="C64" s="187"/>
      <c r="D64" s="187"/>
      <c r="E64" s="187"/>
      <c r="F64" s="187"/>
      <c r="G64" s="187"/>
      <c r="H64" s="187"/>
      <c r="I64" s="187"/>
      <c r="J64" s="44"/>
    </row>
    <row r="65" spans="1:14" s="126" customFormat="1" ht="24" customHeight="1" thickTop="1" thickBot="1" x14ac:dyDescent="0.35">
      <c r="A65" s="301"/>
      <c r="B65" s="339"/>
      <c r="C65" s="498" t="s">
        <v>261</v>
      </c>
      <c r="D65" s="340" t="str">
        <f>L4</f>
        <v>Part. non finançable</v>
      </c>
      <c r="E65" s="57"/>
      <c r="F65" s="57"/>
      <c r="G65" s="57"/>
      <c r="H65" s="57"/>
      <c r="I65" s="212"/>
      <c r="J65" s="44"/>
    </row>
    <row r="66" spans="1:14" s="126" customFormat="1" ht="24" customHeight="1" thickTop="1" thickBot="1" x14ac:dyDescent="0.35">
      <c r="A66" s="301"/>
      <c r="B66" s="339"/>
      <c r="C66" s="496" t="s">
        <v>262</v>
      </c>
      <c r="D66" s="492">
        <f>$L$11</f>
        <v>0</v>
      </c>
      <c r="E66" s="57"/>
      <c r="F66" s="57"/>
      <c r="G66" s="57"/>
      <c r="H66" s="57"/>
      <c r="I66" s="212"/>
      <c r="J66" s="44"/>
    </row>
    <row r="67" spans="1:14" s="126" customFormat="1" ht="24" customHeight="1" thickTop="1" thickBot="1" x14ac:dyDescent="0.35">
      <c r="A67" s="301"/>
      <c r="B67" s="339"/>
      <c r="C67" s="496" t="s">
        <v>263</v>
      </c>
      <c r="D67" s="493">
        <f>D66</f>
        <v>0</v>
      </c>
      <c r="E67" s="57"/>
      <c r="F67" s="57"/>
      <c r="G67" s="57"/>
      <c r="H67" s="57"/>
      <c r="I67" s="212"/>
      <c r="J67" s="44"/>
    </row>
    <row r="68" spans="1:14" s="126" customFormat="1" ht="24" customHeight="1" thickTop="1" thickBot="1" x14ac:dyDescent="0.35">
      <c r="A68" s="301"/>
      <c r="B68" s="339"/>
      <c r="C68" s="499" t="s">
        <v>264</v>
      </c>
      <c r="D68" s="341">
        <f>IF(L3,1,(MIN(D66,D67+0)))</f>
        <v>0</v>
      </c>
      <c r="E68" s="494"/>
      <c r="F68" s="57"/>
      <c r="G68" s="57"/>
      <c r="H68" s="57"/>
      <c r="I68" s="212"/>
      <c r="J68" s="44"/>
    </row>
    <row r="69" spans="1:14" s="126" customFormat="1" ht="24" customHeight="1" thickTop="1" thickBot="1" x14ac:dyDescent="0.35">
      <c r="A69" s="301"/>
      <c r="B69" s="57"/>
      <c r="C69" s="57"/>
      <c r="D69" s="57"/>
      <c r="E69" s="57"/>
      <c r="F69" s="57"/>
      <c r="G69" s="57"/>
      <c r="H69" s="57"/>
      <c r="I69" s="57"/>
      <c r="J69" s="44"/>
    </row>
    <row r="70" spans="1:14" s="126" customFormat="1" ht="24" customHeight="1" thickTop="1" thickBot="1" x14ac:dyDescent="0.35">
      <c r="A70" s="301"/>
      <c r="B70" s="891"/>
      <c r="C70" s="892"/>
      <c r="D70" s="892"/>
      <c r="E70" s="892"/>
      <c r="F70" s="893"/>
      <c r="G70" s="322" t="s">
        <v>48</v>
      </c>
      <c r="H70" s="321" t="s">
        <v>6</v>
      </c>
      <c r="I70" s="323" t="s">
        <v>7</v>
      </c>
      <c r="J70" s="44"/>
    </row>
    <row r="71" spans="1:14" s="126" customFormat="1" ht="24" customHeight="1" thickTop="1" thickBot="1" x14ac:dyDescent="0.35">
      <c r="A71" s="301"/>
      <c r="B71" s="894" t="s">
        <v>346</v>
      </c>
      <c r="C71" s="895"/>
      <c r="D71" s="895"/>
      <c r="E71" s="895"/>
      <c r="F71" s="896"/>
      <c r="G71" s="518">
        <f>SUM(G42,G46,G53,G57,G61)</f>
        <v>0</v>
      </c>
      <c r="H71" s="518">
        <f>SUM(H42,H46,H53,H57,H61)</f>
        <v>0</v>
      </c>
      <c r="I71" s="519">
        <f>SUM(I42,I46,I53,I57,I61)</f>
        <v>0</v>
      </c>
      <c r="J71" s="44"/>
    </row>
    <row r="72" spans="1:14" s="126" customFormat="1" ht="24" customHeight="1" thickTop="1" thickBot="1" x14ac:dyDescent="0.35">
      <c r="A72" s="301"/>
      <c r="B72" s="815" t="str">
        <f xml:space="preserve"> "Frais généraux (max : "&amp;Réglages!M16&amp;"% pour l’ensemble du projet)"</f>
        <v>Frais généraux (max : 20% pour l’ensemble du projet)</v>
      </c>
      <c r="C72" s="816"/>
      <c r="D72" s="817"/>
      <c r="E72" s="81"/>
      <c r="F72" s="26" t="s">
        <v>74</v>
      </c>
      <c r="G72" s="518">
        <f>H72</f>
        <v>0</v>
      </c>
      <c r="H72" s="518">
        <f>IF($L$1,(H71)*E72/100,0)</f>
        <v>0</v>
      </c>
      <c r="I72" s="520"/>
      <c r="J72" s="44"/>
    </row>
    <row r="73" spans="1:14" s="126" customFormat="1" ht="24" hidden="1" customHeight="1" thickTop="1" thickBot="1" x14ac:dyDescent="0.35">
      <c r="A73" s="301"/>
      <c r="B73" s="822" t="str">
        <f>"Frais de structure - part « personnel » (max "&amp;Réglages!M25&amp;"%)"</f>
        <v>Frais de structure - part « personnel » (max 68%)</v>
      </c>
      <c r="C73" s="823"/>
      <c r="D73" s="824"/>
      <c r="E73" s="81"/>
      <c r="F73" s="352" t="s">
        <v>74</v>
      </c>
      <c r="G73" s="521">
        <f>IF($L$86,$E$73/100*G42,0)</f>
        <v>0</v>
      </c>
      <c r="H73" s="521">
        <f>IF($L$86,$E$73/100*H42,0)</f>
        <v>0</v>
      </c>
      <c r="I73" s="522">
        <f>IF($L$86,$E$73/100*I42,0)</f>
        <v>0</v>
      </c>
      <c r="J73" s="44"/>
    </row>
    <row r="74" spans="1:14" s="126" customFormat="1" ht="24" hidden="1" customHeight="1" thickTop="1" thickBot="1" x14ac:dyDescent="0.35">
      <c r="A74" s="301"/>
      <c r="B74" s="825" t="str">
        <f>"Frais de structure - part hors perso et hors factu interne (max "&amp;Réglages!M28&amp;"%)"</f>
        <v>Frais de structure - part hors perso et hors factu interne (max 7%)</v>
      </c>
      <c r="C74" s="826"/>
      <c r="D74" s="827"/>
      <c r="E74" s="81"/>
      <c r="F74" s="352" t="s">
        <v>74</v>
      </c>
      <c r="G74" s="521">
        <f>IF($L$87,$E$74/100*(G71-G42-G61),0)</f>
        <v>0</v>
      </c>
      <c r="H74" s="521">
        <f>IF($L$87,$E$74/100*(H71-H42-H61),0)</f>
        <v>0</v>
      </c>
      <c r="I74" s="522">
        <f>IF($L$87,$E$74/100*(I71-I42-I61),0)</f>
        <v>0</v>
      </c>
      <c r="J74" s="44"/>
    </row>
    <row r="75" spans="1:14" s="126" customFormat="1" ht="24" customHeight="1" thickTop="1" thickBot="1" x14ac:dyDescent="0.35">
      <c r="A75" s="301"/>
      <c r="B75" s="818" t="s">
        <v>55</v>
      </c>
      <c r="C75" s="819"/>
      <c r="D75" s="820"/>
      <c r="E75" s="82"/>
      <c r="F75" s="65" t="s">
        <v>74</v>
      </c>
      <c r="G75" s="518">
        <f>IF($L$5,(G42-G31)*E75/100,0)</f>
        <v>0</v>
      </c>
      <c r="H75" s="523"/>
      <c r="I75" s="519">
        <f>G75</f>
        <v>0</v>
      </c>
      <c r="J75" s="44"/>
    </row>
    <row r="76" spans="1:14" s="31" customFormat="1" ht="22.9" customHeight="1" thickTop="1" thickBot="1" x14ac:dyDescent="0.35">
      <c r="A76" s="192"/>
      <c r="B76" s="800" t="s">
        <v>8</v>
      </c>
      <c r="C76" s="801"/>
      <c r="D76" s="801"/>
      <c r="E76" s="801"/>
      <c r="F76" s="802"/>
      <c r="G76" s="524">
        <f>G71+G72+G73+G74+G75</f>
        <v>0</v>
      </c>
      <c r="H76" s="524">
        <f>IF($L$1,H71+H72+H73+H74,0)</f>
        <v>0</v>
      </c>
      <c r="I76" s="525">
        <f>I71+I75+I73+I74</f>
        <v>0</v>
      </c>
      <c r="J76" s="265"/>
      <c r="K76" s="124"/>
      <c r="L76" s="126"/>
      <c r="N76" s="166"/>
    </row>
    <row r="77" spans="1:14" s="31" customFormat="1" ht="15" customHeight="1" thickTop="1" thickBot="1" x14ac:dyDescent="0.35">
      <c r="A77" s="30"/>
      <c r="B77" s="57"/>
      <c r="C77" s="57"/>
      <c r="D77" s="57"/>
      <c r="E77" s="57"/>
      <c r="F77" s="57"/>
      <c r="G77" s="57"/>
      <c r="H77" s="57"/>
      <c r="I77" s="57"/>
      <c r="J77" s="44"/>
      <c r="L77" s="126"/>
      <c r="N77" s="166"/>
    </row>
    <row r="78" spans="1:14" s="31" customFormat="1" ht="9.4" customHeight="1" thickTop="1" thickBot="1" x14ac:dyDescent="0.35">
      <c r="A78" s="187"/>
      <c r="B78" s="57"/>
      <c r="C78" s="57"/>
      <c r="D78" s="57"/>
      <c r="E78" s="57"/>
      <c r="F78" s="57"/>
      <c r="G78" s="57"/>
      <c r="H78" s="57"/>
      <c r="I78" s="57"/>
      <c r="J78" s="44"/>
      <c r="K78" s="196"/>
      <c r="N78" s="166"/>
    </row>
    <row r="79" spans="1:14" s="31" customFormat="1" ht="15" customHeight="1" thickTop="1" thickBot="1" x14ac:dyDescent="0.35">
      <c r="A79" s="421"/>
      <c r="B79" s="828" t="s">
        <v>288</v>
      </c>
      <c r="C79" s="828"/>
      <c r="D79" s="828"/>
      <c r="E79" s="829">
        <f>H76</f>
        <v>0</v>
      </c>
      <c r="F79" s="830"/>
      <c r="G79" s="355"/>
      <c r="H79" s="355"/>
      <c r="I79" s="355"/>
      <c r="J79" s="240"/>
    </row>
    <row r="80" spans="1:14" s="31" customFormat="1" ht="15" customHeight="1" thickTop="1" thickBot="1" x14ac:dyDescent="0.35">
      <c r="A80" s="248"/>
      <c r="B80" s="831" t="s">
        <v>289</v>
      </c>
      <c r="C80" s="831"/>
      <c r="D80" s="832"/>
      <c r="E80" s="910">
        <f>E79*D68</f>
        <v>0</v>
      </c>
      <c r="F80" s="911"/>
      <c r="G80" s="355"/>
      <c r="H80" s="355"/>
      <c r="I80" s="355"/>
      <c r="J80" s="240"/>
    </row>
    <row r="81" spans="1:13" s="31" customFormat="1" ht="15" hidden="1" customHeight="1" thickTop="1" thickBot="1" x14ac:dyDescent="0.35">
      <c r="A81" s="248"/>
      <c r="B81" s="828" t="s">
        <v>348</v>
      </c>
      <c r="C81" s="828"/>
      <c r="D81" s="828"/>
      <c r="E81" s="786">
        <f>E79*(1-D68)</f>
        <v>0</v>
      </c>
      <c r="F81" s="787"/>
      <c r="G81" s="889" t="s">
        <v>365</v>
      </c>
      <c r="H81" s="890"/>
      <c r="I81" s="890"/>
      <c r="J81" s="240"/>
    </row>
    <row r="82" spans="1:13" s="126" customFormat="1" ht="15" customHeight="1" thickTop="1" thickBot="1" x14ac:dyDescent="0.35">
      <c r="A82" s="57"/>
      <c r="B82" s="828" t="s">
        <v>347</v>
      </c>
      <c r="C82" s="828"/>
      <c r="D82" s="828"/>
      <c r="E82" s="786">
        <f>I76</f>
        <v>0</v>
      </c>
      <c r="F82" s="787"/>
      <c r="G82" s="889"/>
      <c r="H82" s="890"/>
      <c r="I82" s="890"/>
      <c r="J82" s="41"/>
    </row>
    <row r="83" spans="1:13" s="126" customFormat="1" ht="24" customHeight="1" thickTop="1" thickBot="1" x14ac:dyDescent="0.35">
      <c r="A83" s="47"/>
      <c r="B83" s="828" t="s">
        <v>293</v>
      </c>
      <c r="C83" s="828"/>
      <c r="D83" s="828"/>
      <c r="E83" s="786">
        <f>E80+E82</f>
        <v>0</v>
      </c>
      <c r="F83" s="787"/>
      <c r="G83" s="889"/>
      <c r="H83" s="890"/>
      <c r="I83" s="890"/>
      <c r="J83" s="44"/>
    </row>
    <row r="84" spans="1:13" s="126" customFormat="1" ht="24" customHeight="1" thickTop="1" thickBot="1" x14ac:dyDescent="0.35">
      <c r="A84" s="47"/>
      <c r="B84" s="57"/>
      <c r="C84" s="57"/>
      <c r="D84" s="57"/>
      <c r="E84" s="57"/>
      <c r="F84" s="57"/>
      <c r="G84" s="57"/>
      <c r="H84" s="57"/>
      <c r="I84" s="57"/>
      <c r="J84" s="44"/>
    </row>
    <row r="85" spans="1:13" s="126" customFormat="1" ht="24" hidden="1" customHeight="1" thickTop="1" thickBot="1" x14ac:dyDescent="0.35">
      <c r="A85" s="47"/>
      <c r="B85" s="886"/>
      <c r="C85" s="887"/>
      <c r="D85" s="888"/>
      <c r="E85" s="84"/>
      <c r="F85" s="85"/>
      <c r="G85" s="85"/>
      <c r="H85" s="193"/>
      <c r="I85" s="85"/>
      <c r="J85" s="44"/>
      <c r="K85" s="124" t="s">
        <v>283</v>
      </c>
      <c r="L85" s="343" t="b">
        <f>AND(L1,L3)</f>
        <v>0</v>
      </c>
      <c r="M85" s="125" t="s">
        <v>284</v>
      </c>
    </row>
    <row r="86" spans="1:13" s="126" customFormat="1" ht="24" hidden="1" customHeight="1" thickTop="1" thickBot="1" x14ac:dyDescent="0.35">
      <c r="A86" s="47"/>
      <c r="B86" s="821" t="s">
        <v>213</v>
      </c>
      <c r="C86" s="821"/>
      <c r="D86" s="821"/>
      <c r="E86" s="821"/>
      <c r="F86" s="821"/>
      <c r="G86" s="195">
        <f>H26</f>
        <v>0</v>
      </c>
      <c r="H86" s="191" t="s">
        <v>125</v>
      </c>
      <c r="I86" s="191"/>
      <c r="J86" s="44"/>
      <c r="K86" s="124" t="s">
        <v>285</v>
      </c>
      <c r="L86" s="343" t="b">
        <f>AND(L1,NOT(L3),E73&lt;=Réglages!M25)</f>
        <v>0</v>
      </c>
      <c r="M86" s="125" t="s">
        <v>286</v>
      </c>
    </row>
    <row r="87" spans="1:13" s="126" customFormat="1" ht="24" hidden="1" customHeight="1" thickTop="1" thickBot="1" x14ac:dyDescent="0.35">
      <c r="A87" s="47"/>
      <c r="B87" s="821" t="str">
        <f>"Aide demandée pers fonctionnaires / Aide demandée hors frais généraux (max "&amp;Réglages!$M$19&amp;"%) : "</f>
        <v xml:space="preserve">Aide demandée pers fonctionnaires / Aide demandée hors frais généraux (max 0%) : </v>
      </c>
      <c r="C87" s="821"/>
      <c r="D87" s="821"/>
      <c r="E87" s="821"/>
      <c r="F87" s="821"/>
      <c r="G87" s="195">
        <f>G86/(H71+0.0001)*100</f>
        <v>0</v>
      </c>
      <c r="H87" s="191" t="s">
        <v>88</v>
      </c>
      <c r="I87" s="191"/>
      <c r="J87" s="44"/>
      <c r="K87" s="124" t="s">
        <v>287</v>
      </c>
      <c r="L87" s="343" t="b">
        <f>AND(L1,NOT(L3),E74&lt;=Réglages!M28)</f>
        <v>0</v>
      </c>
      <c r="M87" s="125" t="s">
        <v>286</v>
      </c>
    </row>
    <row r="88" spans="1:13" s="126" customFormat="1" ht="24" hidden="1" customHeight="1" thickTop="1" thickBot="1" x14ac:dyDescent="0.35">
      <c r="A88" s="47"/>
      <c r="B88" s="184"/>
      <c r="C88" s="22"/>
      <c r="D88" s="23"/>
      <c r="E88" s="23"/>
      <c r="F88" s="24"/>
      <c r="G88" s="185" t="str">
        <f>IF(G87&gt;Réglages!$M$19,"Attention : taux d’aide des personnels fonctionnaires dépassé","")</f>
        <v/>
      </c>
      <c r="H88" s="185"/>
      <c r="I88" s="24"/>
      <c r="J88" s="44"/>
    </row>
    <row r="89" spans="1:13" s="126" customFormat="1" ht="24" hidden="1" customHeight="1" thickTop="1" thickBot="1" x14ac:dyDescent="0.35">
      <c r="A89" s="47"/>
      <c r="B89" s="260"/>
      <c r="C89" s="261"/>
      <c r="D89" s="262"/>
      <c r="E89" s="262"/>
      <c r="F89" s="263"/>
      <c r="G89" s="264"/>
      <c r="H89" s="264"/>
      <c r="I89" s="263"/>
      <c r="J89" s="44"/>
    </row>
    <row r="90" spans="1:13" s="126" customFormat="1" ht="12.4" customHeight="1" thickTop="1" thickBot="1" x14ac:dyDescent="0.35">
      <c r="A90" s="47"/>
      <c r="B90" s="869" t="s">
        <v>85</v>
      </c>
      <c r="C90" s="870"/>
      <c r="D90" s="870"/>
      <c r="E90" s="870"/>
      <c r="F90" s="870"/>
      <c r="G90" s="870"/>
      <c r="H90" s="870"/>
      <c r="I90" s="871"/>
      <c r="J90" s="57"/>
    </row>
    <row r="91" spans="1:13" s="126" customFormat="1" ht="24" customHeight="1" thickTop="1" thickBot="1" x14ac:dyDescent="0.35">
      <c r="A91" s="47"/>
      <c r="B91" s="33"/>
      <c r="C91" s="45"/>
      <c r="D91" s="36"/>
      <c r="E91" s="36"/>
      <c r="F91" s="36"/>
      <c r="G91" s="36"/>
      <c r="H91" s="36"/>
      <c r="I91" s="36"/>
      <c r="J91" s="57"/>
    </row>
    <row r="92" spans="1:13" s="126" customFormat="1" ht="24" customHeight="1" thickTop="1" thickBot="1" x14ac:dyDescent="0.35">
      <c r="A92" s="47"/>
      <c r="B92" s="875" t="s">
        <v>49</v>
      </c>
      <c r="C92" s="808"/>
      <c r="D92" s="806" t="s">
        <v>50</v>
      </c>
      <c r="E92" s="807"/>
      <c r="F92" s="807"/>
      <c r="G92" s="808"/>
      <c r="H92" s="19" t="s">
        <v>51</v>
      </c>
      <c r="I92" s="55" t="s">
        <v>37</v>
      </c>
      <c r="J92" s="57"/>
    </row>
    <row r="93" spans="1:13" s="126" customFormat="1" ht="24" customHeight="1" thickTop="1" thickBot="1" x14ac:dyDescent="0.35">
      <c r="A93" s="47"/>
      <c r="B93" s="809" t="s">
        <v>138</v>
      </c>
      <c r="C93" s="810"/>
      <c r="D93" s="810"/>
      <c r="E93" s="810"/>
      <c r="F93" s="810"/>
      <c r="G93" s="810"/>
      <c r="H93" s="810"/>
      <c r="I93" s="811"/>
      <c r="J93" s="57"/>
    </row>
    <row r="94" spans="1:13" s="126" customFormat="1" ht="24" customHeight="1" thickTop="1" thickBot="1" x14ac:dyDescent="0.35">
      <c r="A94" s="47"/>
      <c r="B94" s="163">
        <v>1</v>
      </c>
      <c r="C94" s="157"/>
      <c r="D94" s="812"/>
      <c r="E94" s="813"/>
      <c r="F94" s="813"/>
      <c r="G94" s="814"/>
      <c r="H94" s="80"/>
      <c r="I94" s="83"/>
      <c r="J94" s="57"/>
    </row>
    <row r="95" spans="1:13" s="126" customFormat="1" ht="24" customHeight="1" thickTop="1" thickBot="1" x14ac:dyDescent="0.35">
      <c r="A95" s="47"/>
      <c r="B95" s="163">
        <v>2</v>
      </c>
      <c r="C95" s="157"/>
      <c r="D95" s="788"/>
      <c r="E95" s="789"/>
      <c r="F95" s="789"/>
      <c r="G95" s="790"/>
      <c r="H95" s="80"/>
      <c r="I95" s="83"/>
      <c r="J95" s="57"/>
    </row>
    <row r="96" spans="1:13" s="126" customFormat="1" ht="24" customHeight="1" thickTop="1" thickBot="1" x14ac:dyDescent="0.35">
      <c r="A96" s="47"/>
      <c r="B96" s="163">
        <v>3</v>
      </c>
      <c r="C96" s="157" t="s">
        <v>39</v>
      </c>
      <c r="D96" s="788" t="s">
        <v>39</v>
      </c>
      <c r="E96" s="789"/>
      <c r="F96" s="789"/>
      <c r="G96" s="790"/>
      <c r="H96" s="80"/>
      <c r="I96" s="83" t="s">
        <v>39</v>
      </c>
      <c r="J96" s="57"/>
    </row>
    <row r="97" spans="1:10" s="126" customFormat="1" ht="24" customHeight="1" thickTop="1" thickBot="1" x14ac:dyDescent="0.35">
      <c r="A97" s="47"/>
      <c r="B97" s="163">
        <v>4</v>
      </c>
      <c r="C97" s="157" t="s">
        <v>39</v>
      </c>
      <c r="D97" s="788" t="s">
        <v>39</v>
      </c>
      <c r="E97" s="789"/>
      <c r="F97" s="789"/>
      <c r="G97" s="790"/>
      <c r="H97" s="80" t="s">
        <v>39</v>
      </c>
      <c r="I97" s="83" t="s">
        <v>39</v>
      </c>
      <c r="J97" s="57"/>
    </row>
    <row r="98" spans="1:10" s="126" customFormat="1" ht="24" customHeight="1" thickTop="1" thickBot="1" x14ac:dyDescent="0.35">
      <c r="A98" s="47"/>
      <c r="B98" s="163">
        <v>5</v>
      </c>
      <c r="C98" s="157" t="s">
        <v>39</v>
      </c>
      <c r="D98" s="788" t="s">
        <v>39</v>
      </c>
      <c r="E98" s="789"/>
      <c r="F98" s="789"/>
      <c r="G98" s="790"/>
      <c r="H98" s="80" t="s">
        <v>39</v>
      </c>
      <c r="I98" s="83" t="s">
        <v>39</v>
      </c>
      <c r="J98" s="57"/>
    </row>
    <row r="99" spans="1:10" s="126" customFormat="1" ht="24" customHeight="1" thickTop="1" thickBot="1" x14ac:dyDescent="0.35">
      <c r="A99" s="47"/>
      <c r="B99" s="800" t="s">
        <v>140</v>
      </c>
      <c r="C99" s="801"/>
      <c r="D99" s="801"/>
      <c r="E99" s="801"/>
      <c r="F99" s="801"/>
      <c r="G99" s="802"/>
      <c r="H99" s="470">
        <f>SUM(H94:H98)</f>
        <v>0</v>
      </c>
      <c r="I99" s="472">
        <f>SUM(I94:I98)</f>
        <v>0</v>
      </c>
      <c r="J99" s="57"/>
    </row>
    <row r="100" spans="1:10" s="126" customFormat="1" ht="24" customHeight="1" thickTop="1" thickBot="1" x14ac:dyDescent="0.35">
      <c r="A100" s="47"/>
      <c r="B100" s="803" t="s">
        <v>139</v>
      </c>
      <c r="C100" s="804"/>
      <c r="D100" s="804"/>
      <c r="E100" s="804"/>
      <c r="F100" s="804"/>
      <c r="G100" s="804"/>
      <c r="H100" s="804"/>
      <c r="I100" s="805"/>
      <c r="J100" s="57"/>
    </row>
    <row r="101" spans="1:10" s="126" customFormat="1" ht="24" customHeight="1" thickTop="1" thickBot="1" x14ac:dyDescent="0.35">
      <c r="A101" s="47"/>
      <c r="B101" s="163">
        <v>1</v>
      </c>
      <c r="C101" s="157"/>
      <c r="D101" s="812"/>
      <c r="E101" s="813"/>
      <c r="F101" s="813"/>
      <c r="G101" s="814"/>
      <c r="H101" s="80"/>
      <c r="I101" s="83"/>
      <c r="J101" s="57"/>
    </row>
    <row r="102" spans="1:10" s="126" customFormat="1" ht="24" customHeight="1" thickTop="1" thickBot="1" x14ac:dyDescent="0.35">
      <c r="A102" s="47"/>
      <c r="B102" s="163">
        <v>2</v>
      </c>
      <c r="C102" s="157"/>
      <c r="D102" s="788"/>
      <c r="E102" s="789"/>
      <c r="F102" s="789"/>
      <c r="G102" s="790"/>
      <c r="H102" s="80"/>
      <c r="I102" s="83"/>
      <c r="J102" s="57"/>
    </row>
    <row r="103" spans="1:10" s="126" customFormat="1" ht="24" customHeight="1" thickTop="1" thickBot="1" x14ac:dyDescent="0.35">
      <c r="A103" s="47"/>
      <c r="B103" s="163">
        <v>3</v>
      </c>
      <c r="C103" s="157" t="s">
        <v>39</v>
      </c>
      <c r="D103" s="788" t="s">
        <v>39</v>
      </c>
      <c r="E103" s="789"/>
      <c r="F103" s="789"/>
      <c r="G103" s="790"/>
      <c r="H103" s="80"/>
      <c r="I103" s="83" t="s">
        <v>39</v>
      </c>
      <c r="J103" s="57"/>
    </row>
    <row r="104" spans="1:10" s="126" customFormat="1" ht="24" customHeight="1" thickTop="1" thickBot="1" x14ac:dyDescent="0.35">
      <c r="A104" s="47"/>
      <c r="B104" s="800" t="s">
        <v>141</v>
      </c>
      <c r="C104" s="801"/>
      <c r="D104" s="801"/>
      <c r="E104" s="801"/>
      <c r="F104" s="801"/>
      <c r="G104" s="802"/>
      <c r="H104" s="470">
        <f>SUM(H101:H103)</f>
        <v>0</v>
      </c>
      <c r="I104" s="472">
        <f>SUM(I101:I103)</f>
        <v>0</v>
      </c>
      <c r="J104" s="57"/>
    </row>
    <row r="105" spans="1:10" s="126" customFormat="1" ht="24" customHeight="1" thickTop="1" thickBot="1" x14ac:dyDescent="0.35">
      <c r="A105" s="47"/>
      <c r="B105" s="897" t="s">
        <v>164</v>
      </c>
      <c r="C105" s="898"/>
      <c r="D105" s="898"/>
      <c r="E105" s="898"/>
      <c r="F105" s="898"/>
      <c r="G105" s="899"/>
      <c r="H105" s="470">
        <f>H99+H104</f>
        <v>0</v>
      </c>
      <c r="I105" s="472">
        <f>I99+I104</f>
        <v>0</v>
      </c>
      <c r="J105" s="57"/>
    </row>
    <row r="106" spans="1:10" s="126" customFormat="1" ht="24" customHeight="1" thickTop="1" thickBot="1" x14ac:dyDescent="0.35">
      <c r="A106" s="47"/>
      <c r="B106" s="260"/>
      <c r="C106" s="261"/>
      <c r="D106" s="262"/>
      <c r="E106" s="262"/>
      <c r="F106" s="263"/>
      <c r="G106" s="264"/>
      <c r="H106" s="264"/>
      <c r="I106" s="263"/>
      <c r="J106" s="57"/>
    </row>
    <row r="107" spans="1:10" s="126" customFormat="1" ht="24" customHeight="1" thickTop="1" thickBot="1" x14ac:dyDescent="0.35">
      <c r="A107" s="47"/>
      <c r="B107" s="869" t="s">
        <v>52</v>
      </c>
      <c r="C107" s="870"/>
      <c r="D107" s="870"/>
      <c r="E107" s="870"/>
      <c r="F107" s="870"/>
      <c r="G107" s="870"/>
      <c r="H107" s="870"/>
      <c r="I107" s="871"/>
      <c r="J107" s="354"/>
    </row>
    <row r="108" spans="1:10" s="126" customFormat="1" ht="24" customHeight="1" thickTop="1" thickBot="1" x14ac:dyDescent="0.35">
      <c r="A108" s="47"/>
      <c r="B108" s="33"/>
      <c r="C108" s="45"/>
      <c r="D108" s="36"/>
      <c r="E108" s="36"/>
      <c r="F108" s="36"/>
      <c r="G108" s="36"/>
      <c r="H108" s="36"/>
      <c r="I108" s="36"/>
      <c r="J108" s="354"/>
    </row>
    <row r="109" spans="1:10" s="126" customFormat="1" ht="24" customHeight="1" thickTop="1" thickBot="1" x14ac:dyDescent="0.35">
      <c r="A109" s="47"/>
      <c r="B109" s="900"/>
      <c r="C109" s="901"/>
      <c r="D109" s="901"/>
      <c r="E109" s="901"/>
      <c r="F109" s="901"/>
      <c r="G109" s="901"/>
      <c r="H109" s="901"/>
      <c r="I109" s="902"/>
      <c r="J109" s="354"/>
    </row>
    <row r="110" spans="1:10" s="126" customFormat="1" ht="24" customHeight="1" thickTop="1" thickBot="1" x14ac:dyDescent="0.35">
      <c r="A110" s="47"/>
      <c r="B110" s="903"/>
      <c r="C110" s="904"/>
      <c r="D110" s="904"/>
      <c r="E110" s="904"/>
      <c r="F110" s="904"/>
      <c r="G110" s="904"/>
      <c r="H110" s="904"/>
      <c r="I110" s="905"/>
      <c r="J110" s="354"/>
    </row>
    <row r="111" spans="1:10" s="126" customFormat="1" ht="24" customHeight="1" thickTop="1" thickBot="1" x14ac:dyDescent="0.35">
      <c r="A111" s="47"/>
      <c r="B111" s="903"/>
      <c r="C111" s="904"/>
      <c r="D111" s="904"/>
      <c r="E111" s="904"/>
      <c r="F111" s="904"/>
      <c r="G111" s="904"/>
      <c r="H111" s="904"/>
      <c r="I111" s="905"/>
      <c r="J111" s="354"/>
    </row>
    <row r="112" spans="1:10" s="126" customFormat="1" ht="24" customHeight="1" thickTop="1" thickBot="1" x14ac:dyDescent="0.35">
      <c r="A112" s="47"/>
      <c r="B112" s="903"/>
      <c r="C112" s="904"/>
      <c r="D112" s="904"/>
      <c r="E112" s="904"/>
      <c r="F112" s="904"/>
      <c r="G112" s="904"/>
      <c r="H112" s="904"/>
      <c r="I112" s="905"/>
      <c r="J112" s="354"/>
    </row>
    <row r="113" spans="1:14" s="126" customFormat="1" ht="17.149999999999999" customHeight="1" thickTop="1" thickBot="1" x14ac:dyDescent="0.35">
      <c r="A113" s="57"/>
      <c r="B113" s="903"/>
      <c r="C113" s="904"/>
      <c r="D113" s="904"/>
      <c r="E113" s="904"/>
      <c r="F113" s="904"/>
      <c r="G113" s="904"/>
      <c r="H113" s="904"/>
      <c r="I113" s="905"/>
      <c r="J113" s="57"/>
    </row>
    <row r="114" spans="1:14" s="126" customFormat="1" ht="15" customHeight="1" thickTop="1" thickBot="1" x14ac:dyDescent="0.35">
      <c r="A114" s="192"/>
      <c r="B114" s="903"/>
      <c r="C114" s="904"/>
      <c r="D114" s="904"/>
      <c r="E114" s="904"/>
      <c r="F114" s="904"/>
      <c r="G114" s="904"/>
      <c r="H114" s="904"/>
      <c r="I114" s="905"/>
      <c r="J114" s="194"/>
    </row>
    <row r="115" spans="1:14" s="126" customFormat="1" ht="21" customHeight="1" thickTop="1" thickBot="1" x14ac:dyDescent="0.35">
      <c r="A115" s="57"/>
      <c r="B115" s="906"/>
      <c r="C115" s="907"/>
      <c r="D115" s="907"/>
      <c r="E115" s="907"/>
      <c r="F115" s="907"/>
      <c r="G115" s="907"/>
      <c r="H115" s="907"/>
      <c r="I115" s="908"/>
      <c r="J115" s="189"/>
    </row>
    <row r="116" spans="1:14" s="126" customFormat="1" ht="40.5" customHeight="1" thickTop="1" thickBot="1" x14ac:dyDescent="0.35">
      <c r="A116" s="57"/>
      <c r="B116" s="909" t="s">
        <v>53</v>
      </c>
      <c r="C116" s="909"/>
      <c r="D116" s="909"/>
      <c r="E116" s="909"/>
      <c r="F116" s="909"/>
      <c r="G116" s="909"/>
      <c r="H116" s="909"/>
      <c r="I116" s="909"/>
      <c r="J116" s="190"/>
    </row>
    <row r="117" spans="1:14" s="31" customFormat="1" ht="15" customHeight="1" thickTop="1" thickBot="1" x14ac:dyDescent="0.35">
      <c r="A117" s="183"/>
      <c r="B117" s="586" t="s">
        <v>219</v>
      </c>
      <c r="C117" s="586"/>
      <c r="D117" s="586"/>
      <c r="E117" s="586"/>
      <c r="F117" s="586"/>
      <c r="G117" s="586"/>
      <c r="H117" s="586"/>
      <c r="I117" s="586"/>
      <c r="J117" s="188"/>
      <c r="L117" s="126"/>
    </row>
    <row r="118" spans="1:14" s="31" customFormat="1" ht="13.15" customHeight="1" thickTop="1" thickBot="1" x14ac:dyDescent="0.4">
      <c r="A118" s="192"/>
      <c r="B118" s="7"/>
      <c r="C118" s="7"/>
      <c r="D118" s="7"/>
      <c r="E118" s="7"/>
      <c r="F118" s="7"/>
      <c r="G118" s="7"/>
      <c r="H118" s="7"/>
      <c r="I118" s="7"/>
      <c r="J118" s="265"/>
      <c r="K118" s="124"/>
      <c r="L118" s="126"/>
      <c r="N118" s="166"/>
    </row>
    <row r="119" spans="1:14" s="31" customFormat="1" ht="223.5" customHeight="1" thickTop="1" thickBot="1" x14ac:dyDescent="0.35">
      <c r="A119" s="30"/>
      <c r="B119" s="912" t="s">
        <v>352</v>
      </c>
      <c r="C119" s="912"/>
      <c r="D119" s="912"/>
      <c r="E119" s="912"/>
      <c r="F119" s="912"/>
      <c r="G119" s="912"/>
      <c r="H119" s="912"/>
      <c r="I119" s="912"/>
      <c r="J119" s="44"/>
      <c r="L119" s="126"/>
      <c r="N119" s="166"/>
    </row>
    <row r="120" spans="1:14" s="31" customFormat="1" ht="9.4" customHeight="1" thickTop="1" thickBot="1" x14ac:dyDescent="0.35">
      <c r="A120" s="32"/>
      <c r="B120" s="37"/>
      <c r="C120" s="42"/>
      <c r="D120" s="42"/>
      <c r="E120" s="37"/>
      <c r="F120" s="37"/>
      <c r="G120" s="37"/>
      <c r="H120" s="37"/>
      <c r="I120" s="37"/>
      <c r="J120" s="41"/>
      <c r="K120" s="196"/>
      <c r="L120" s="126"/>
      <c r="N120" s="166"/>
    </row>
    <row r="121" spans="1:14" s="126" customFormat="1" ht="15" customHeight="1" thickTop="1" thickBot="1" x14ac:dyDescent="0.35">
      <c r="A121" s="49"/>
      <c r="B121" s="78"/>
      <c r="C121" s="21"/>
      <c r="D121" s="644" t="s">
        <v>170</v>
      </c>
      <c r="E121" s="645"/>
      <c r="F121" s="645"/>
      <c r="G121" s="646"/>
      <c r="H121" s="21"/>
      <c r="I121" s="21"/>
      <c r="J121" s="44"/>
      <c r="K121" s="196"/>
    </row>
    <row r="122" spans="1:14" s="126" customFormat="1" ht="15" customHeight="1" thickTop="1" thickBot="1" x14ac:dyDescent="0.35">
      <c r="A122" s="52"/>
      <c r="B122" s="78"/>
      <c r="C122" s="21"/>
      <c r="D122" s="649" t="s">
        <v>2</v>
      </c>
      <c r="E122" s="650"/>
      <c r="F122" s="651" t="s">
        <v>1</v>
      </c>
      <c r="G122" s="653"/>
      <c r="H122" s="21"/>
      <c r="I122" s="21"/>
      <c r="J122" s="53"/>
      <c r="K122" s="196"/>
    </row>
    <row r="123" spans="1:14" s="126" customFormat="1" ht="15" customHeight="1" thickTop="1" thickBot="1" x14ac:dyDescent="0.35">
      <c r="A123" s="47"/>
      <c r="B123" s="78"/>
      <c r="C123" s="21"/>
      <c r="D123" s="654" t="str">
        <f>IF(D$16="","",D$16)</f>
        <v/>
      </c>
      <c r="E123" s="655"/>
      <c r="F123" s="656" t="str">
        <f>IF(D$15="","",D$15)</f>
        <v/>
      </c>
      <c r="G123" s="658"/>
      <c r="H123" s="21"/>
      <c r="I123" s="21"/>
      <c r="J123" s="44"/>
      <c r="K123" s="196"/>
    </row>
    <row r="124" spans="1:14" s="126" customFormat="1" ht="15" customHeight="1" thickTop="1" thickBot="1" x14ac:dyDescent="0.35">
      <c r="A124" s="47"/>
      <c r="B124" s="78"/>
      <c r="C124" s="21"/>
      <c r="D124" s="659" t="s">
        <v>28</v>
      </c>
      <c r="E124" s="660"/>
      <c r="F124" s="660"/>
      <c r="G124" s="661"/>
      <c r="H124" s="21"/>
      <c r="I124" s="21"/>
      <c r="J124" s="44"/>
      <c r="K124" s="196"/>
    </row>
    <row r="125" spans="1:14" s="126" customFormat="1" ht="15" customHeight="1" thickTop="1" thickBot="1" x14ac:dyDescent="0.35">
      <c r="A125" s="47"/>
      <c r="B125" s="78"/>
      <c r="C125" s="21"/>
      <c r="D125" s="662" t="str">
        <f>IF(D$17="","",D$17)</f>
        <v/>
      </c>
      <c r="E125" s="663"/>
      <c r="F125" s="663"/>
      <c r="G125" s="664"/>
      <c r="H125" s="21"/>
      <c r="I125" s="21"/>
      <c r="J125" s="44"/>
      <c r="K125" s="196"/>
    </row>
    <row r="126" spans="1:14" s="126" customFormat="1" ht="15" customHeight="1" thickTop="1" thickBot="1" x14ac:dyDescent="0.35">
      <c r="A126" s="47"/>
      <c r="B126" s="78"/>
      <c r="C126" s="21"/>
      <c r="D126" s="29"/>
      <c r="E126" s="29"/>
      <c r="F126" s="29"/>
      <c r="G126" s="29"/>
      <c r="H126" s="21"/>
      <c r="I126" s="21"/>
      <c r="J126" s="44"/>
      <c r="K126" s="196"/>
    </row>
    <row r="127" spans="1:14" s="126" customFormat="1" ht="15" customHeight="1" thickTop="1" thickBot="1" x14ac:dyDescent="0.35">
      <c r="A127" s="47"/>
      <c r="B127" s="78"/>
      <c r="C127" s="21"/>
      <c r="D127" s="665" t="s">
        <v>217</v>
      </c>
      <c r="E127" s="666"/>
      <c r="F127" s="666"/>
      <c r="G127" s="667"/>
      <c r="H127" s="21"/>
      <c r="I127" s="21"/>
      <c r="J127" s="44"/>
      <c r="K127" s="196"/>
    </row>
    <row r="128" spans="1:14" s="126" customFormat="1" ht="15" customHeight="1" thickTop="1" thickBot="1" x14ac:dyDescent="0.35">
      <c r="A128" s="47"/>
      <c r="B128" s="78"/>
      <c r="C128" s="21"/>
      <c r="D128" s="266"/>
      <c r="E128" s="267"/>
      <c r="F128" s="267"/>
      <c r="G128" s="268"/>
      <c r="H128" s="21"/>
      <c r="I128" s="21"/>
      <c r="J128" s="44"/>
      <c r="K128" s="196"/>
    </row>
    <row r="129" spans="1:14" s="126" customFormat="1" ht="15" customHeight="1" thickTop="1" thickBot="1" x14ac:dyDescent="0.35">
      <c r="A129" s="52"/>
      <c r="B129" s="78"/>
      <c r="C129" s="21"/>
      <c r="D129" s="269"/>
      <c r="E129" s="270"/>
      <c r="F129" s="270"/>
      <c r="G129" s="271"/>
      <c r="H129" s="21"/>
      <c r="I129" s="21"/>
      <c r="J129" s="53"/>
      <c r="K129" s="196"/>
    </row>
    <row r="130" spans="1:14" s="126" customFormat="1" ht="15" customHeight="1" thickTop="1" thickBot="1" x14ac:dyDescent="0.35">
      <c r="A130" s="47"/>
      <c r="B130" s="78"/>
      <c r="C130" s="21"/>
      <c r="D130" s="269"/>
      <c r="E130" s="270"/>
      <c r="F130" s="270"/>
      <c r="G130" s="271"/>
      <c r="H130" s="21"/>
      <c r="I130" s="21"/>
      <c r="J130" s="44"/>
      <c r="K130" s="196"/>
    </row>
    <row r="131" spans="1:14" s="126" customFormat="1" ht="35.5" customHeight="1" thickTop="1" thickBot="1" x14ac:dyDescent="0.35">
      <c r="A131" s="47"/>
      <c r="B131" s="78"/>
      <c r="C131" s="21"/>
      <c r="D131" s="269"/>
      <c r="E131" s="270"/>
      <c r="F131" s="270"/>
      <c r="G131" s="271"/>
      <c r="H131" s="21"/>
      <c r="I131" s="21"/>
      <c r="J131" s="44"/>
      <c r="K131" s="196"/>
    </row>
    <row r="132" spans="1:14" s="126" customFormat="1" ht="15" customHeight="1" thickTop="1" thickBot="1" x14ac:dyDescent="0.35">
      <c r="A132" s="47"/>
      <c r="B132" s="78"/>
      <c r="C132" s="21"/>
      <c r="D132" s="269"/>
      <c r="E132" s="270"/>
      <c r="F132" s="270"/>
      <c r="G132" s="271"/>
      <c r="H132" s="21"/>
      <c r="I132" s="21"/>
      <c r="J132" s="44"/>
      <c r="K132" s="196"/>
    </row>
    <row r="133" spans="1:14" s="126" customFormat="1" ht="15" customHeight="1" thickTop="1" thickBot="1" x14ac:dyDescent="0.35">
      <c r="A133" s="47"/>
      <c r="B133" s="78"/>
      <c r="C133" s="21"/>
      <c r="D133" s="272"/>
      <c r="E133" s="273"/>
      <c r="F133" s="273"/>
      <c r="G133" s="274"/>
      <c r="H133" s="21"/>
      <c r="I133" s="21"/>
      <c r="J133" s="44"/>
      <c r="K133" s="196"/>
    </row>
    <row r="134" spans="1:14" s="126" customFormat="1" ht="15" customHeight="1" thickTop="1" thickBot="1" x14ac:dyDescent="0.35">
      <c r="A134" s="47"/>
      <c r="B134" s="275"/>
      <c r="C134" s="913" t="str">
        <f xml:space="preserve"> "Projet : "&amp;H2</f>
        <v xml:space="preserve">Projet : </v>
      </c>
      <c r="D134" s="882"/>
      <c r="E134" s="882"/>
      <c r="F134" s="882"/>
      <c r="G134" s="882"/>
      <c r="H134" s="882"/>
      <c r="I134" s="883"/>
      <c r="J134" s="44"/>
      <c r="K134" s="196"/>
    </row>
    <row r="135" spans="1:14" s="31" customFormat="1" ht="13.15" customHeight="1" thickTop="1" thickBot="1" x14ac:dyDescent="0.35">
      <c r="A135" s="192"/>
      <c r="B135" s="22"/>
      <c r="C135" s="882" t="str">
        <f>H3&amp; " - Nom établissement : "&amp;D7</f>
        <v xml:space="preserve">Part1-Coord - Nom établissement : </v>
      </c>
      <c r="D135" s="882"/>
      <c r="E135" s="882"/>
      <c r="F135" s="882"/>
      <c r="G135" s="882"/>
      <c r="H135" s="882"/>
      <c r="I135" s="883"/>
      <c r="J135" s="265"/>
      <c r="K135" s="124"/>
      <c r="L135" s="126"/>
      <c r="N135" s="166"/>
    </row>
    <row r="136" spans="1:14" s="31" customFormat="1" ht="15" customHeight="1" thickTop="1" thickBot="1" x14ac:dyDescent="0.35">
      <c r="A136" s="30"/>
      <c r="B136" s="22"/>
      <c r="C136" s="506"/>
      <c r="D136" s="506"/>
      <c r="E136" s="506"/>
      <c r="F136" s="506"/>
      <c r="G136" s="506"/>
      <c r="H136" s="506"/>
      <c r="I136" s="506"/>
      <c r="J136" s="44"/>
      <c r="L136" s="126"/>
      <c r="N136" s="166"/>
    </row>
    <row r="137" spans="1:14" s="31" customFormat="1" ht="24" customHeight="1" thickTop="1" thickBot="1" x14ac:dyDescent="0.35">
      <c r="A137" s="32"/>
      <c r="B137" s="917" t="s">
        <v>215</v>
      </c>
      <c r="C137" s="586"/>
      <c r="D137" s="586"/>
      <c r="E137" s="586"/>
      <c r="F137" s="586"/>
      <c r="G137" s="586"/>
      <c r="H137" s="586"/>
      <c r="I137" s="918"/>
      <c r="J137" s="41"/>
      <c r="K137" s="196"/>
      <c r="L137" s="126"/>
      <c r="N137" s="166"/>
    </row>
    <row r="138" spans="1:14" s="126" customFormat="1" ht="75" customHeight="1" thickTop="1" thickBot="1" x14ac:dyDescent="0.35">
      <c r="A138" s="51"/>
      <c r="B138" s="884" t="s">
        <v>364</v>
      </c>
      <c r="C138" s="884"/>
      <c r="D138" s="884"/>
      <c r="E138" s="884"/>
      <c r="F138" s="884"/>
      <c r="G138" s="884"/>
      <c r="H138" s="884"/>
      <c r="I138" s="884"/>
      <c r="J138" s="44"/>
      <c r="K138" s="196"/>
    </row>
    <row r="139" spans="1:14" s="126" customFormat="1" ht="50.5" customHeight="1" thickTop="1" thickBot="1" x14ac:dyDescent="0.35">
      <c r="A139" s="51"/>
      <c r="B139" s="885" t="s">
        <v>353</v>
      </c>
      <c r="C139" s="885"/>
      <c r="D139" s="197" t="s">
        <v>181</v>
      </c>
      <c r="E139" s="885" t="s">
        <v>182</v>
      </c>
      <c r="F139" s="885"/>
      <c r="G139" s="919" t="s">
        <v>354</v>
      </c>
      <c r="H139" s="919"/>
      <c r="I139" s="919"/>
      <c r="J139" s="44"/>
      <c r="K139" s="514" t="s">
        <v>251</v>
      </c>
      <c r="L139" s="325"/>
    </row>
    <row r="140" spans="1:14" s="126" customFormat="1" ht="37.9" customHeight="1" thickTop="1" thickBot="1" x14ac:dyDescent="0.35">
      <c r="A140" s="51"/>
      <c r="B140" s="914" t="str">
        <f>D7&amp;" 
("&amp;D9&amp;")"</f>
        <v xml:space="preserve"> 
()</v>
      </c>
      <c r="C140" s="914"/>
      <c r="D140" s="517" t="str">
        <f>IF(D8="","Étab de la fiche",D8)</f>
        <v>Étab de la fiche</v>
      </c>
      <c r="E140" s="914" t="str">
        <f>IF(D10="","",""&amp;D10)</f>
        <v/>
      </c>
      <c r="F140" s="914"/>
      <c r="G140" s="919"/>
      <c r="H140" s="919"/>
      <c r="I140" s="919"/>
      <c r="J140" s="44"/>
      <c r="K140" s="515">
        <v>1</v>
      </c>
      <c r="L140" s="329" t="s">
        <v>186</v>
      </c>
    </row>
    <row r="141" spans="1:14" s="126" customFormat="1" ht="59.5" customHeight="1" thickTop="1" thickBot="1" x14ac:dyDescent="0.35">
      <c r="A141" s="51"/>
      <c r="B141" s="915"/>
      <c r="C141" s="916"/>
      <c r="D141" s="198"/>
      <c r="E141" s="921"/>
      <c r="F141" s="921"/>
      <c r="G141" s="920" t="s">
        <v>231</v>
      </c>
      <c r="H141" s="920"/>
      <c r="I141" s="920"/>
      <c r="J141" s="44"/>
      <c r="K141" s="515">
        <v>1</v>
      </c>
      <c r="L141" s="329" t="s">
        <v>187</v>
      </c>
    </row>
    <row r="142" spans="1:14" s="126" customFormat="1" ht="59.5" customHeight="1" thickTop="1" thickBot="1" x14ac:dyDescent="0.35">
      <c r="A142" s="51"/>
      <c r="B142" s="915"/>
      <c r="C142" s="916"/>
      <c r="D142" s="198"/>
      <c r="E142" s="921"/>
      <c r="F142" s="921"/>
      <c r="G142" s="920" t="s">
        <v>231</v>
      </c>
      <c r="H142" s="920"/>
      <c r="I142" s="920"/>
      <c r="J142" s="44"/>
      <c r="K142" s="515">
        <v>1</v>
      </c>
      <c r="L142" s="329" t="s">
        <v>188</v>
      </c>
    </row>
    <row r="143" spans="1:14" s="126" customFormat="1" ht="59.5" customHeight="1" thickTop="1" thickBot="1" x14ac:dyDescent="0.35">
      <c r="A143" s="51"/>
      <c r="B143" s="915"/>
      <c r="C143" s="916"/>
      <c r="D143" s="198"/>
      <c r="E143" s="921"/>
      <c r="F143" s="921"/>
      <c r="G143" s="920" t="s">
        <v>231</v>
      </c>
      <c r="H143" s="920"/>
      <c r="I143" s="920"/>
      <c r="J143" s="44"/>
      <c r="K143" s="515">
        <v>1</v>
      </c>
      <c r="L143" s="329" t="s">
        <v>189</v>
      </c>
    </row>
    <row r="144" spans="1:14" s="126" customFormat="1" ht="59.5" customHeight="1" thickTop="1" thickBot="1" x14ac:dyDescent="0.35">
      <c r="A144" s="502"/>
      <c r="B144" s="915"/>
      <c r="C144" s="916"/>
      <c r="D144" s="198"/>
      <c r="E144" s="921"/>
      <c r="F144" s="921"/>
      <c r="G144" s="920" t="s">
        <v>231</v>
      </c>
      <c r="H144" s="920"/>
      <c r="I144" s="920"/>
      <c r="J144" s="44"/>
      <c r="K144" s="515">
        <v>1</v>
      </c>
      <c r="L144" s="329" t="s">
        <v>190</v>
      </c>
    </row>
    <row r="145" spans="1:16" s="31" customFormat="1" ht="52.5" customHeight="1" thickTop="1" thickBot="1" x14ac:dyDescent="0.35">
      <c r="A145" s="503"/>
      <c r="B145" s="915"/>
      <c r="C145" s="916"/>
      <c r="D145" s="198"/>
      <c r="E145" s="921"/>
      <c r="F145" s="921"/>
      <c r="G145" s="920" t="s">
        <v>231</v>
      </c>
      <c r="H145" s="920"/>
      <c r="I145" s="920"/>
      <c r="J145" s="504"/>
      <c r="K145" s="515">
        <v>1</v>
      </c>
      <c r="L145" s="329" t="s">
        <v>191</v>
      </c>
    </row>
    <row r="146" spans="1:16" s="31" customFormat="1" ht="59.5" customHeight="1" thickTop="1" thickBot="1" x14ac:dyDescent="0.4">
      <c r="A146" s="7"/>
      <c r="B146" s="915"/>
      <c r="C146" s="916"/>
      <c r="D146" s="198"/>
      <c r="E146" s="921"/>
      <c r="F146" s="921"/>
      <c r="G146" s="920" t="s">
        <v>231</v>
      </c>
      <c r="H146" s="920"/>
      <c r="I146" s="920"/>
      <c r="J146" s="500"/>
      <c r="K146" s="515">
        <v>1</v>
      </c>
      <c r="L146" s="329" t="s">
        <v>192</v>
      </c>
    </row>
    <row r="147" spans="1:16" s="31" customFormat="1" ht="59.5" customHeight="1" thickTop="1" thickBot="1" x14ac:dyDescent="0.4">
      <c r="A147" s="7"/>
      <c r="B147" s="915"/>
      <c r="C147" s="916"/>
      <c r="D147" s="198"/>
      <c r="E147" s="921"/>
      <c r="F147" s="921"/>
      <c r="G147" s="920" t="s">
        <v>231</v>
      </c>
      <c r="H147" s="920"/>
      <c r="I147" s="920"/>
      <c r="J147" s="500"/>
      <c r="K147" s="516">
        <v>1</v>
      </c>
      <c r="L147" s="329" t="s">
        <v>193</v>
      </c>
      <c r="M147" s="166"/>
      <c r="N147" s="166"/>
      <c r="O147" s="166"/>
      <c r="P147" s="166"/>
    </row>
    <row r="148" spans="1:16" s="317" customFormat="1" ht="24.75" customHeight="1" thickTop="1" x14ac:dyDescent="0.25">
      <c r="A148" s="501"/>
      <c r="B148" s="59"/>
      <c r="C148" s="59"/>
      <c r="D148" s="59"/>
      <c r="E148" s="59"/>
      <c r="F148" s="59"/>
      <c r="G148" s="59"/>
      <c r="H148" s="59"/>
      <c r="I148" s="59"/>
      <c r="J148" s="294"/>
      <c r="K148" s="326">
        <v>1</v>
      </c>
      <c r="L148" s="330" t="s">
        <v>252</v>
      </c>
      <c r="M148" s="316"/>
      <c r="N148" s="316"/>
      <c r="O148" s="316"/>
      <c r="P148" s="316"/>
    </row>
    <row r="149" spans="1:16" s="31" customFormat="1" ht="15" hidden="1" customHeight="1" thickTop="1" thickBot="1" x14ac:dyDescent="0.35">
      <c r="A149" s="37"/>
      <c r="B149" s="59"/>
      <c r="C149" s="59"/>
      <c r="D149" s="59"/>
      <c r="E149" s="59"/>
      <c r="F149" s="59"/>
      <c r="G149" s="59"/>
      <c r="H149" s="59"/>
      <c r="I149" s="59"/>
      <c r="J149" s="37"/>
      <c r="K149" s="96"/>
      <c r="L149" s="166"/>
      <c r="M149" s="166"/>
      <c r="N149" s="166"/>
      <c r="O149" s="166"/>
      <c r="P149" s="166"/>
    </row>
    <row r="150" spans="1:16" s="31" customFormat="1" ht="15" hidden="1" customHeight="1" thickTop="1" thickBot="1" x14ac:dyDescent="0.35">
      <c r="A150" s="37"/>
      <c r="B150" s="59"/>
      <c r="C150" s="59"/>
      <c r="D150" s="59"/>
      <c r="E150" s="59"/>
      <c r="F150" s="59"/>
      <c r="G150" s="59"/>
      <c r="H150" s="59"/>
      <c r="I150" s="59"/>
      <c r="J150" s="37"/>
      <c r="K150" s="96"/>
      <c r="L150" s="166"/>
      <c r="M150" s="166"/>
      <c r="N150" s="166"/>
      <c r="O150" s="166"/>
      <c r="P150" s="166"/>
    </row>
    <row r="151" spans="1:16" s="31" customFormat="1" ht="15" hidden="1" customHeight="1" thickTop="1" thickBot="1" x14ac:dyDescent="0.35">
      <c r="A151" s="37"/>
      <c r="B151" s="59"/>
      <c r="C151" s="59"/>
      <c r="D151" s="59"/>
      <c r="E151" s="59"/>
      <c r="F151" s="59"/>
      <c r="G151" s="59"/>
      <c r="H151" s="59"/>
      <c r="I151" s="59"/>
      <c r="J151" s="37"/>
      <c r="K151" s="96"/>
      <c r="L151" s="166"/>
      <c r="M151" s="166"/>
      <c r="N151" s="166"/>
      <c r="O151" s="166"/>
      <c r="P151" s="166"/>
    </row>
    <row r="152" spans="1:16" s="31" customFormat="1" ht="15" hidden="1" customHeight="1" thickTop="1" thickBot="1" x14ac:dyDescent="0.35">
      <c r="A152" s="37"/>
      <c r="B152" s="59"/>
      <c r="C152" s="59"/>
      <c r="D152" s="59"/>
      <c r="E152" s="59"/>
      <c r="F152" s="59"/>
      <c r="G152" s="59"/>
      <c r="H152" s="59"/>
      <c r="I152" s="59"/>
      <c r="J152" s="79"/>
      <c r="K152" s="96"/>
      <c r="L152" s="166"/>
      <c r="M152" s="166"/>
      <c r="N152" s="166"/>
      <c r="O152" s="166"/>
      <c r="P152" s="166"/>
    </row>
    <row r="153" spans="1:16" s="31" customFormat="1" ht="75" hidden="1" customHeight="1" thickTop="1" thickBot="1" x14ac:dyDescent="0.35">
      <c r="A153" s="37"/>
      <c r="B153" s="59"/>
      <c r="C153" s="59"/>
      <c r="D153" s="59"/>
      <c r="E153" s="59"/>
      <c r="F153" s="59"/>
      <c r="G153" s="59"/>
      <c r="H153" s="59"/>
      <c r="I153" s="59"/>
      <c r="J153" s="79"/>
      <c r="K153" s="96"/>
      <c r="L153" s="166"/>
      <c r="M153" s="166"/>
      <c r="N153" s="166"/>
      <c r="O153" s="166"/>
      <c r="P153" s="166"/>
    </row>
    <row r="154" spans="1:16" s="31" customFormat="1" ht="75" hidden="1" customHeight="1" thickTop="1" thickBot="1" x14ac:dyDescent="0.35">
      <c r="A154" s="37"/>
      <c r="B154" s="59"/>
      <c r="C154" s="59"/>
      <c r="D154" s="59"/>
      <c r="E154" s="59"/>
      <c r="F154" s="59"/>
      <c r="G154" s="59"/>
      <c r="H154" s="59"/>
      <c r="I154" s="59"/>
      <c r="J154" s="79"/>
      <c r="K154" s="96"/>
      <c r="L154" s="106"/>
      <c r="M154" s="106"/>
      <c r="N154" s="106"/>
      <c r="O154" s="106"/>
      <c r="P154" s="106"/>
    </row>
    <row r="155" spans="1:16" s="31" customFormat="1" ht="20.25" hidden="1" customHeight="1" thickTop="1" thickBot="1" x14ac:dyDescent="0.35">
      <c r="A155" s="37"/>
      <c r="B155" s="59"/>
      <c r="C155" s="59"/>
      <c r="D155" s="59"/>
      <c r="E155" s="59"/>
      <c r="F155" s="59"/>
      <c r="G155" s="59"/>
      <c r="H155" s="59"/>
      <c r="I155" s="59"/>
      <c r="J155" s="79"/>
      <c r="K155" s="96"/>
      <c r="L155" s="106"/>
      <c r="M155" s="106"/>
      <c r="N155" s="106"/>
      <c r="O155" s="106"/>
      <c r="P155" s="106"/>
    </row>
    <row r="156" spans="1:16" s="31" customFormat="1" ht="15" hidden="1" customHeight="1" thickTop="1" thickBot="1" x14ac:dyDescent="0.35">
      <c r="A156" s="37"/>
      <c r="B156" s="59"/>
      <c r="C156" s="59"/>
      <c r="D156" s="59"/>
      <c r="E156" s="59"/>
      <c r="F156" s="59"/>
      <c r="G156" s="59"/>
      <c r="H156" s="59"/>
      <c r="I156" s="59"/>
      <c r="J156" s="37"/>
      <c r="K156" s="96"/>
      <c r="L156" s="106"/>
      <c r="M156" s="106"/>
      <c r="N156" s="106"/>
      <c r="O156" s="106"/>
      <c r="P156" s="106"/>
    </row>
    <row r="157" spans="1:16" s="31" customFormat="1" ht="15" hidden="1" customHeight="1" thickTop="1" thickBot="1" x14ac:dyDescent="0.35">
      <c r="A157" s="37"/>
      <c r="B157" s="59"/>
      <c r="C157" s="59"/>
      <c r="D157" s="59"/>
      <c r="E157" s="59"/>
      <c r="F157" s="59"/>
      <c r="G157" s="59"/>
      <c r="H157" s="59"/>
      <c r="I157" s="59"/>
      <c r="J157" s="37"/>
      <c r="K157" s="96"/>
      <c r="L157" s="106"/>
      <c r="M157" s="106"/>
      <c r="N157" s="106"/>
      <c r="O157" s="106"/>
      <c r="P157" s="106"/>
    </row>
    <row r="158" spans="1:16" s="31" customFormat="1" ht="15" hidden="1" customHeight="1" thickTop="1" thickBot="1" x14ac:dyDescent="0.35">
      <c r="A158" s="37"/>
      <c r="B158" s="59"/>
      <c r="C158" s="59"/>
      <c r="D158" s="59"/>
      <c r="E158" s="59"/>
      <c r="F158" s="59"/>
      <c r="G158" s="59"/>
      <c r="H158" s="59"/>
      <c r="I158" s="59"/>
      <c r="J158" s="37"/>
      <c r="K158" s="96"/>
      <c r="L158" s="106"/>
      <c r="M158" s="106"/>
      <c r="N158" s="106"/>
      <c r="O158" s="106"/>
      <c r="P158" s="106"/>
    </row>
    <row r="159" spans="1:16" s="31" customFormat="1" ht="15" hidden="1" customHeight="1" thickTop="1" thickBot="1" x14ac:dyDescent="0.35">
      <c r="A159" s="37"/>
      <c r="B159" s="59"/>
      <c r="C159" s="59"/>
      <c r="D159" s="59"/>
      <c r="E159" s="59"/>
      <c r="F159" s="59"/>
      <c r="G159" s="59"/>
      <c r="H159" s="59"/>
      <c r="I159" s="59"/>
      <c r="J159" s="37"/>
      <c r="K159" s="96"/>
      <c r="L159" s="106"/>
      <c r="M159" s="106"/>
      <c r="N159" s="106"/>
      <c r="O159" s="106"/>
      <c r="P159" s="106"/>
    </row>
    <row r="160" spans="1:16" s="31" customFormat="1" ht="15" hidden="1" customHeight="1" thickTop="1" thickBot="1" x14ac:dyDescent="0.35">
      <c r="A160" s="37"/>
      <c r="B160" s="59"/>
      <c r="C160" s="59"/>
      <c r="D160" s="59"/>
      <c r="E160" s="59"/>
      <c r="F160" s="59"/>
      <c r="G160" s="59"/>
      <c r="H160" s="59"/>
      <c r="I160" s="59"/>
      <c r="J160" s="37"/>
      <c r="K160" s="96"/>
      <c r="L160" s="106"/>
      <c r="M160" s="106"/>
      <c r="N160" s="106"/>
      <c r="O160" s="106"/>
      <c r="P160" s="106"/>
    </row>
    <row r="161" spans="1:16" s="31" customFormat="1" ht="15" hidden="1" customHeight="1" thickTop="1" thickBot="1" x14ac:dyDescent="0.35">
      <c r="A161" s="37"/>
      <c r="B161" s="59"/>
      <c r="C161" s="59"/>
      <c r="D161" s="59"/>
      <c r="E161" s="59"/>
      <c r="F161" s="59"/>
      <c r="G161" s="59"/>
      <c r="H161" s="59"/>
      <c r="I161" s="59"/>
      <c r="J161" s="37"/>
      <c r="K161" s="96"/>
      <c r="L161" s="106"/>
      <c r="M161" s="106"/>
      <c r="N161" s="106"/>
      <c r="O161" s="106"/>
      <c r="P161" s="106"/>
    </row>
    <row r="162" spans="1:16" s="31" customFormat="1" ht="15" hidden="1" customHeight="1" thickTop="1" thickBot="1" x14ac:dyDescent="0.35">
      <c r="A162" s="42"/>
      <c r="B162" s="59"/>
      <c r="C162" s="59"/>
      <c r="D162" s="59"/>
      <c r="E162" s="59"/>
      <c r="F162" s="59"/>
      <c r="G162" s="59"/>
      <c r="H162" s="59"/>
      <c r="I162" s="59"/>
      <c r="J162" s="37"/>
      <c r="K162" s="96"/>
      <c r="L162" s="106"/>
      <c r="M162" s="106"/>
      <c r="N162" s="106"/>
      <c r="O162" s="106"/>
      <c r="P162" s="106"/>
    </row>
    <row r="163" spans="1:16" s="31" customFormat="1" ht="15" hidden="1" customHeight="1" thickTop="1" x14ac:dyDescent="0.3">
      <c r="A163" s="46"/>
      <c r="B163" s="59"/>
      <c r="C163" s="59"/>
      <c r="D163" s="59"/>
      <c r="E163" s="59"/>
      <c r="F163" s="59"/>
      <c r="G163" s="59"/>
      <c r="H163" s="59"/>
      <c r="I163" s="59"/>
      <c r="J163" s="46"/>
      <c r="K163" s="96"/>
      <c r="L163" s="106"/>
      <c r="M163" s="106"/>
      <c r="N163" s="106"/>
      <c r="O163" s="106"/>
      <c r="P163" s="106"/>
    </row>
    <row r="164" spans="1:16" s="31" customFormat="1" ht="13.15" hidden="1" customHeight="1" x14ac:dyDescent="0.3">
      <c r="A164" s="21"/>
      <c r="B164" s="59"/>
      <c r="C164" s="59"/>
      <c r="D164" s="59"/>
      <c r="E164" s="59"/>
      <c r="F164" s="59"/>
      <c r="G164" s="59"/>
      <c r="H164" s="59"/>
      <c r="I164" s="59"/>
      <c r="J164" s="393"/>
      <c r="K164" s="124"/>
      <c r="L164" s="106"/>
      <c r="N164" s="166"/>
    </row>
    <row r="165" spans="1:16" s="31" customFormat="1" ht="13.15" hidden="1" customHeight="1" x14ac:dyDescent="0.3">
      <c r="A165" s="21"/>
      <c r="B165" s="59"/>
      <c r="C165" s="59"/>
      <c r="D165" s="59"/>
      <c r="E165" s="59"/>
      <c r="F165" s="59"/>
      <c r="G165" s="59"/>
      <c r="H165" s="59"/>
      <c r="I165" s="59"/>
      <c r="J165" s="393"/>
      <c r="K165" s="124"/>
      <c r="L165" s="106"/>
      <c r="N165" s="166"/>
    </row>
    <row r="166" spans="1:16" s="31" customFormat="1" ht="15" hidden="1" customHeight="1" thickBot="1" x14ac:dyDescent="0.35">
      <c r="A166" s="508"/>
      <c r="B166" s="59"/>
      <c r="C166" s="59"/>
      <c r="D166" s="59"/>
      <c r="E166" s="59"/>
      <c r="F166" s="59"/>
      <c r="G166" s="59"/>
      <c r="H166" s="59"/>
      <c r="I166" s="59"/>
      <c r="J166" s="505"/>
      <c r="L166" s="106"/>
      <c r="N166" s="166"/>
    </row>
    <row r="167" spans="1:16" s="31" customFormat="1" ht="9.4" hidden="1" customHeight="1" thickTop="1" thickBot="1" x14ac:dyDescent="0.35">
      <c r="A167" s="187"/>
      <c r="B167" s="59"/>
      <c r="C167" s="59"/>
      <c r="D167" s="59"/>
      <c r="E167" s="59"/>
      <c r="F167" s="59"/>
      <c r="G167" s="59"/>
      <c r="H167" s="59"/>
      <c r="I167" s="59"/>
      <c r="J167" s="240"/>
      <c r="K167" s="196"/>
      <c r="N167" s="166"/>
    </row>
    <row r="168" spans="1:16" s="31" customFormat="1" ht="75" hidden="1" customHeight="1" thickTop="1" x14ac:dyDescent="0.3">
      <c r="A168" s="21"/>
      <c r="B168" s="59"/>
      <c r="C168" s="59"/>
      <c r="D168" s="59"/>
      <c r="E168" s="59"/>
      <c r="F168" s="59"/>
      <c r="G168" s="59"/>
      <c r="H168" s="59"/>
      <c r="I168" s="59"/>
      <c r="J168" s="24"/>
      <c r="K168" s="96"/>
      <c r="L168" s="106"/>
      <c r="M168" s="106"/>
      <c r="N168" s="106"/>
      <c r="O168" s="106"/>
      <c r="P168" s="106"/>
    </row>
    <row r="169" spans="1:16" s="31" customFormat="1" ht="50.65" hidden="1" customHeight="1" x14ac:dyDescent="0.3">
      <c r="A169" s="59"/>
      <c r="B169" s="59"/>
      <c r="C169" s="59"/>
      <c r="D169" s="59"/>
      <c r="E169" s="59"/>
      <c r="F169" s="59"/>
      <c r="G169" s="59"/>
      <c r="H169" s="59"/>
      <c r="I169" s="59"/>
      <c r="J169" s="24"/>
      <c r="M169" s="106"/>
      <c r="N169" s="106"/>
      <c r="O169" s="106"/>
      <c r="P169" s="106"/>
    </row>
    <row r="170" spans="1:16" s="31" customFormat="1" ht="38.15" hidden="1" customHeight="1" x14ac:dyDescent="0.3">
      <c r="A170" s="59"/>
      <c r="B170" s="59"/>
      <c r="C170" s="59"/>
      <c r="D170" s="59"/>
      <c r="E170" s="59"/>
      <c r="F170" s="59"/>
      <c r="G170" s="59"/>
      <c r="H170" s="59"/>
      <c r="I170" s="59"/>
      <c r="J170" s="24"/>
      <c r="M170" s="166"/>
      <c r="N170" s="166"/>
      <c r="O170" s="166"/>
      <c r="P170" s="166"/>
    </row>
    <row r="171" spans="1:16" s="31" customFormat="1" ht="59.65" hidden="1" customHeight="1" x14ac:dyDescent="0.3">
      <c r="A171" s="59"/>
      <c r="B171" s="59"/>
      <c r="C171" s="59"/>
      <c r="D171" s="59"/>
      <c r="E171" s="59"/>
      <c r="F171" s="59"/>
      <c r="G171" s="59"/>
      <c r="H171" s="59"/>
      <c r="I171" s="59"/>
      <c r="J171" s="24"/>
      <c r="M171" s="106"/>
      <c r="N171" s="106"/>
      <c r="O171" s="106"/>
      <c r="P171" s="106"/>
    </row>
    <row r="172" spans="1:16" s="31" customFormat="1" ht="59.65" hidden="1" customHeight="1" x14ac:dyDescent="0.3">
      <c r="A172" s="59"/>
      <c r="B172" s="59"/>
      <c r="C172" s="59"/>
      <c r="D172" s="59"/>
      <c r="E172" s="59"/>
      <c r="F172" s="59"/>
      <c r="G172" s="59"/>
      <c r="H172" s="59"/>
      <c r="I172" s="59"/>
      <c r="J172" s="24"/>
      <c r="M172" s="106"/>
      <c r="N172" s="106"/>
      <c r="O172" s="106"/>
      <c r="P172" s="106"/>
    </row>
    <row r="173" spans="1:16" s="31" customFormat="1" ht="59.65" hidden="1" customHeight="1" x14ac:dyDescent="0.3">
      <c r="A173" s="59"/>
      <c r="B173" s="59"/>
      <c r="C173" s="59"/>
      <c r="D173" s="59"/>
      <c r="E173" s="59"/>
      <c r="F173" s="59"/>
      <c r="G173" s="59"/>
      <c r="H173" s="59"/>
      <c r="I173" s="59"/>
      <c r="J173" s="24"/>
      <c r="M173" s="106"/>
      <c r="N173" s="106"/>
      <c r="O173" s="106"/>
      <c r="P173" s="106"/>
    </row>
    <row r="174" spans="1:16" s="31" customFormat="1" ht="59.65" hidden="1" customHeight="1" x14ac:dyDescent="0.3">
      <c r="A174" s="59"/>
      <c r="B174" s="59"/>
      <c r="C174" s="59"/>
      <c r="D174" s="59"/>
      <c r="E174" s="59"/>
      <c r="F174" s="59"/>
      <c r="G174" s="59"/>
      <c r="H174" s="59"/>
      <c r="I174" s="59"/>
      <c r="J174" s="24"/>
      <c r="M174" s="106"/>
      <c r="N174" s="106"/>
      <c r="O174" s="106"/>
      <c r="P174" s="106"/>
    </row>
    <row r="175" spans="1:16" s="31" customFormat="1" ht="59.65" hidden="1" customHeight="1" x14ac:dyDescent="0.3">
      <c r="A175" s="59"/>
      <c r="B175" s="8"/>
      <c r="C175" s="8"/>
      <c r="D175" s="8"/>
      <c r="E175" s="8"/>
      <c r="F175" s="8"/>
      <c r="G175" s="8"/>
      <c r="H175" s="8"/>
      <c r="I175" s="8"/>
      <c r="J175" s="24"/>
      <c r="M175" s="106"/>
      <c r="N175" s="106"/>
      <c r="O175" s="106"/>
      <c r="P175" s="106"/>
    </row>
    <row r="176" spans="1:16" s="31" customFormat="1" ht="59.65" hidden="1" customHeight="1" x14ac:dyDescent="0.3">
      <c r="A176" s="59"/>
      <c r="B176" s="8"/>
      <c r="C176" s="8"/>
      <c r="D176" s="8"/>
      <c r="E176" s="8"/>
      <c r="F176" s="8"/>
      <c r="G176" s="8"/>
      <c r="H176" s="8"/>
      <c r="I176" s="8"/>
      <c r="J176" s="24"/>
      <c r="M176" s="106"/>
      <c r="N176" s="106"/>
      <c r="O176" s="106"/>
      <c r="P176" s="106"/>
    </row>
    <row r="177" spans="1:16" s="31" customFormat="1" ht="59.65" hidden="1" customHeight="1" x14ac:dyDescent="0.3">
      <c r="A177" s="59"/>
      <c r="B177" s="8"/>
      <c r="C177" s="8"/>
      <c r="D177" s="8"/>
      <c r="E177" s="8"/>
      <c r="F177" s="8"/>
      <c r="G177" s="8"/>
      <c r="H177" s="8"/>
      <c r="I177" s="8"/>
      <c r="J177" s="24"/>
      <c r="M177" s="106"/>
      <c r="N177" s="106"/>
      <c r="O177" s="106"/>
      <c r="P177" s="106"/>
    </row>
    <row r="178" spans="1:16" s="31" customFormat="1" ht="15" hidden="1" customHeight="1" x14ac:dyDescent="0.3">
      <c r="A178" s="59"/>
      <c r="B178" s="8"/>
      <c r="C178" s="8"/>
      <c r="D178" s="8"/>
      <c r="E178" s="8"/>
      <c r="F178" s="8"/>
      <c r="G178" s="8"/>
      <c r="H178" s="8"/>
      <c r="I178" s="8"/>
      <c r="J178" s="60"/>
      <c r="M178" s="106"/>
      <c r="N178" s="106"/>
      <c r="O178" s="106"/>
      <c r="P178" s="106"/>
    </row>
    <row r="179" spans="1:16" s="59" customFormat="1" ht="10.15" hidden="1" customHeight="1" x14ac:dyDescent="0.3">
      <c r="B179" s="8"/>
      <c r="C179" s="8"/>
      <c r="D179" s="8"/>
      <c r="E179" s="8"/>
      <c r="F179" s="8"/>
      <c r="G179" s="8"/>
      <c r="H179" s="8"/>
      <c r="I179" s="8"/>
      <c r="J179" s="60"/>
      <c r="K179" s="96"/>
      <c r="L179" s="106"/>
    </row>
    <row r="180" spans="1:16" s="59" customFormat="1" ht="10.15" hidden="1" customHeight="1" x14ac:dyDescent="0.25">
      <c r="B180" s="8"/>
      <c r="C180" s="8"/>
      <c r="D180" s="8"/>
      <c r="E180" s="8"/>
      <c r="F180" s="8"/>
      <c r="G180" s="8"/>
      <c r="H180" s="8"/>
      <c r="I180" s="8"/>
      <c r="J180" s="60"/>
      <c r="K180" s="96"/>
    </row>
    <row r="181" spans="1:16" s="59" customFormat="1" ht="10.15" hidden="1" customHeight="1" x14ac:dyDescent="0.25">
      <c r="B181" s="8"/>
      <c r="C181" s="8"/>
      <c r="D181" s="8"/>
      <c r="E181" s="8"/>
      <c r="F181" s="8"/>
      <c r="G181" s="8"/>
      <c r="H181" s="8"/>
      <c r="I181" s="8"/>
      <c r="J181" s="60"/>
      <c r="K181" s="96"/>
    </row>
    <row r="182" spans="1:16" s="59" customFormat="1" ht="10.15" hidden="1" customHeight="1" x14ac:dyDescent="0.25">
      <c r="B182" s="8"/>
      <c r="C182" s="8"/>
      <c r="D182" s="8"/>
      <c r="E182" s="8"/>
      <c r="F182" s="8"/>
      <c r="G182" s="8"/>
      <c r="H182" s="8"/>
      <c r="I182" s="8"/>
      <c r="J182" s="60"/>
    </row>
    <row r="183" spans="1:16" s="59" customFormat="1" ht="10.15" hidden="1" customHeight="1" x14ac:dyDescent="0.25">
      <c r="B183" s="8"/>
      <c r="C183" s="8"/>
      <c r="D183" s="8"/>
      <c r="E183" s="8"/>
      <c r="F183" s="8"/>
      <c r="G183" s="8"/>
      <c r="H183" s="8"/>
      <c r="I183" s="8"/>
      <c r="J183" s="60"/>
    </row>
    <row r="184" spans="1:16" s="59" customFormat="1" ht="10.15" hidden="1" customHeight="1" x14ac:dyDescent="0.25">
      <c r="B184" s="8"/>
      <c r="C184" s="8"/>
      <c r="D184" s="8"/>
      <c r="E184" s="8"/>
      <c r="F184" s="8"/>
      <c r="G184" s="8"/>
      <c r="H184" s="8"/>
      <c r="I184" s="8"/>
      <c r="J184" s="60"/>
    </row>
    <row r="185" spans="1:16" s="59" customFormat="1" ht="10.15" hidden="1" customHeight="1" x14ac:dyDescent="0.25">
      <c r="B185" s="8"/>
      <c r="C185" s="8"/>
      <c r="D185" s="8"/>
      <c r="E185" s="8"/>
      <c r="F185" s="8"/>
      <c r="G185" s="8"/>
      <c r="H185" s="8"/>
      <c r="I185" s="8"/>
      <c r="J185" s="60"/>
    </row>
    <row r="186" spans="1:16" s="59" customFormat="1" ht="10.15" hidden="1" customHeight="1" x14ac:dyDescent="0.25">
      <c r="B186" s="8"/>
      <c r="C186" s="8"/>
      <c r="D186" s="8"/>
      <c r="E186" s="8"/>
      <c r="F186" s="8"/>
      <c r="G186" s="8"/>
      <c r="H186" s="8"/>
      <c r="I186" s="8"/>
      <c r="J186" s="60"/>
    </row>
    <row r="187" spans="1:16" s="59" customFormat="1" ht="10.15" hidden="1" customHeight="1" x14ac:dyDescent="0.25">
      <c r="B187" s="8"/>
      <c r="C187" s="8"/>
      <c r="D187" s="8"/>
      <c r="E187" s="8"/>
      <c r="F187" s="8"/>
      <c r="G187" s="8"/>
      <c r="H187" s="8"/>
      <c r="I187" s="8"/>
      <c r="J187" s="60"/>
    </row>
    <row r="188" spans="1:16" s="59" customFormat="1" ht="10.15" hidden="1" customHeight="1" x14ac:dyDescent="0.25">
      <c r="B188" s="8"/>
      <c r="C188" s="8"/>
      <c r="D188" s="8"/>
      <c r="E188" s="8"/>
      <c r="F188" s="8"/>
      <c r="G188" s="8"/>
      <c r="H188" s="8"/>
      <c r="I188" s="8"/>
      <c r="J188" s="60"/>
    </row>
    <row r="189" spans="1:16" s="59" customFormat="1" ht="10.15" hidden="1" customHeight="1" x14ac:dyDescent="0.25">
      <c r="B189" s="8"/>
      <c r="C189" s="8"/>
      <c r="D189" s="8"/>
      <c r="E189" s="8"/>
      <c r="F189" s="8"/>
      <c r="G189" s="8"/>
      <c r="H189" s="8"/>
      <c r="I189" s="8"/>
      <c r="J189" s="60"/>
    </row>
    <row r="190" spans="1:16" s="59" customFormat="1" ht="10.15" hidden="1" customHeight="1" x14ac:dyDescent="0.25">
      <c r="B190" s="8"/>
      <c r="C190" s="8"/>
      <c r="D190" s="8"/>
      <c r="E190" s="8"/>
      <c r="F190" s="8"/>
      <c r="G190" s="8"/>
      <c r="H190" s="8"/>
      <c r="I190" s="8"/>
      <c r="J190" s="60"/>
    </row>
    <row r="191" spans="1:16" s="59" customFormat="1" ht="10.15" hidden="1" customHeight="1" x14ac:dyDescent="0.25">
      <c r="B191" s="8"/>
      <c r="C191" s="8"/>
      <c r="D191" s="8"/>
      <c r="E191" s="8"/>
      <c r="F191" s="8"/>
      <c r="G191" s="8"/>
      <c r="H191" s="8"/>
      <c r="I191" s="8"/>
      <c r="J191" s="60"/>
    </row>
    <row r="192" spans="1:16" s="59" customFormat="1" ht="10.15" hidden="1" customHeight="1" x14ac:dyDescent="0.25">
      <c r="B192" s="8"/>
      <c r="C192" s="8"/>
      <c r="D192" s="8"/>
      <c r="E192" s="8"/>
      <c r="F192" s="8"/>
      <c r="G192" s="8"/>
      <c r="H192" s="8"/>
      <c r="I192" s="8"/>
      <c r="J192" s="60"/>
    </row>
    <row r="193" spans="2:10" s="59" customFormat="1" ht="10.15" hidden="1" customHeight="1" x14ac:dyDescent="0.25">
      <c r="B193" s="8"/>
      <c r="C193" s="8"/>
      <c r="D193" s="8"/>
      <c r="E193" s="8"/>
      <c r="F193" s="8"/>
      <c r="G193" s="8"/>
      <c r="H193" s="8"/>
      <c r="I193" s="8"/>
      <c r="J193" s="60"/>
    </row>
    <row r="194" spans="2:10" s="59" customFormat="1" ht="10.15" hidden="1" customHeight="1" x14ac:dyDescent="0.25">
      <c r="B194" s="8"/>
      <c r="C194" s="8"/>
      <c r="D194" s="8"/>
      <c r="E194" s="8"/>
      <c r="F194" s="8"/>
      <c r="G194" s="8"/>
      <c r="H194" s="8"/>
      <c r="I194" s="8"/>
      <c r="J194" s="60"/>
    </row>
    <row r="195" spans="2:10" s="59" customFormat="1" ht="10.15" hidden="1" customHeight="1" x14ac:dyDescent="0.25">
      <c r="B195" s="8"/>
      <c r="C195" s="8"/>
      <c r="D195" s="8"/>
      <c r="E195" s="8"/>
      <c r="F195" s="8"/>
      <c r="G195" s="8"/>
      <c r="H195" s="8"/>
      <c r="I195" s="8"/>
      <c r="J195" s="60"/>
    </row>
    <row r="196" spans="2:10" s="59" customFormat="1" ht="10.15" hidden="1" customHeight="1" x14ac:dyDescent="0.25">
      <c r="B196" s="8"/>
      <c r="C196" s="8"/>
      <c r="D196" s="8"/>
      <c r="E196" s="8"/>
      <c r="F196" s="8"/>
      <c r="G196" s="8"/>
      <c r="H196" s="8"/>
      <c r="I196" s="8"/>
      <c r="J196" s="60"/>
    </row>
    <row r="197" spans="2:10" s="59" customFormat="1" ht="10.15" hidden="1" customHeight="1" x14ac:dyDescent="0.25">
      <c r="B197" s="8"/>
      <c r="C197" s="8"/>
      <c r="D197" s="8"/>
      <c r="E197" s="8"/>
      <c r="F197" s="8"/>
      <c r="G197" s="8"/>
      <c r="H197" s="8"/>
      <c r="I197" s="8"/>
      <c r="J197" s="60"/>
    </row>
    <row r="198" spans="2:10" s="59" customFormat="1" ht="10.15" hidden="1" customHeight="1" x14ac:dyDescent="0.25">
      <c r="B198" s="8"/>
      <c r="C198" s="8"/>
      <c r="D198" s="8"/>
      <c r="E198" s="8"/>
      <c r="F198" s="8"/>
      <c r="G198" s="8"/>
      <c r="H198" s="8"/>
      <c r="I198" s="8"/>
      <c r="J198" s="60"/>
    </row>
    <row r="199" spans="2:10" s="59" customFormat="1" ht="10.15" hidden="1" customHeight="1" x14ac:dyDescent="0.25">
      <c r="B199" s="8"/>
      <c r="C199" s="8"/>
      <c r="D199" s="8"/>
      <c r="E199" s="8"/>
      <c r="F199" s="8"/>
      <c r="G199" s="8"/>
      <c r="H199" s="8"/>
      <c r="I199" s="8"/>
      <c r="J199" s="60"/>
    </row>
    <row r="200" spans="2:10" s="59" customFormat="1" ht="10.15" hidden="1" customHeight="1" x14ac:dyDescent="0.25">
      <c r="B200" s="8"/>
      <c r="C200" s="8"/>
      <c r="D200" s="8"/>
      <c r="E200" s="8"/>
      <c r="F200" s="8"/>
      <c r="G200" s="8"/>
      <c r="H200" s="8"/>
      <c r="I200" s="8"/>
      <c r="J200" s="60"/>
    </row>
    <row r="201" spans="2:10" s="59" customFormat="1" ht="10.15" hidden="1" customHeight="1" x14ac:dyDescent="0.25">
      <c r="B201" s="8"/>
      <c r="C201" s="8"/>
      <c r="D201" s="8"/>
      <c r="E201" s="8"/>
      <c r="F201" s="8"/>
      <c r="G201" s="8"/>
      <c r="H201" s="8"/>
      <c r="I201" s="8"/>
      <c r="J201" s="60"/>
    </row>
    <row r="202" spans="2:10" s="59" customFormat="1" ht="10.15" hidden="1" customHeight="1" x14ac:dyDescent="0.25">
      <c r="B202" s="8"/>
      <c r="C202" s="8"/>
      <c r="D202" s="8"/>
      <c r="E202" s="8"/>
      <c r="F202" s="8"/>
      <c r="G202" s="8"/>
      <c r="H202" s="8"/>
      <c r="I202" s="8"/>
      <c r="J202" s="60"/>
    </row>
    <row r="203" spans="2:10" s="59" customFormat="1" ht="10.15" hidden="1" customHeight="1" x14ac:dyDescent="0.25">
      <c r="B203" s="8"/>
      <c r="C203" s="8"/>
      <c r="D203" s="8"/>
      <c r="E203" s="8"/>
      <c r="F203" s="8"/>
      <c r="G203" s="8"/>
      <c r="H203" s="8"/>
      <c r="I203" s="8"/>
      <c r="J203" s="60"/>
    </row>
    <row r="204" spans="2:10" s="59" customFormat="1" ht="10.15" hidden="1" customHeight="1" x14ac:dyDescent="0.25">
      <c r="B204" s="8"/>
      <c r="C204" s="8"/>
      <c r="D204" s="8"/>
      <c r="E204" s="8"/>
      <c r="F204" s="8"/>
      <c r="G204" s="8"/>
      <c r="H204" s="8"/>
      <c r="I204" s="8"/>
      <c r="J204" s="60"/>
    </row>
  </sheetData>
  <sheetProtection algorithmName="SHA-512" hashValue="w4o5NS1h5ASspDO6tLuQJc9wKsvtbsj+8IEGmS8LPlBWzstrq7YCX2AucaqHZZuhQZQ1r7Sf/9nZpUmaV44sGg==" saltValue="bdfWVa2H7CBgrRSbXquJXQ==" spinCount="100000" sheet="1" objects="1" scenarios="1" selectLockedCells="1"/>
  <dataConsolidate/>
  <mergeCells count="136">
    <mergeCell ref="B147:C147"/>
    <mergeCell ref="G139:I139"/>
    <mergeCell ref="G140:I140"/>
    <mergeCell ref="G141:I141"/>
    <mergeCell ref="G142:I142"/>
    <mergeCell ref="G143:I143"/>
    <mergeCell ref="G144:I144"/>
    <mergeCell ref="G145:I145"/>
    <mergeCell ref="G146:I146"/>
    <mergeCell ref="G147:I147"/>
    <mergeCell ref="E145:F145"/>
    <mergeCell ref="E146:F146"/>
    <mergeCell ref="E147:F147"/>
    <mergeCell ref="B145:C145"/>
    <mergeCell ref="E141:F141"/>
    <mergeCell ref="E143:F143"/>
    <mergeCell ref="E144:F144"/>
    <mergeCell ref="B143:C143"/>
    <mergeCell ref="B144:C144"/>
    <mergeCell ref="E142:F142"/>
    <mergeCell ref="B142:C142"/>
    <mergeCell ref="B140:C140"/>
    <mergeCell ref="B141:C141"/>
    <mergeCell ref="D127:G127"/>
    <mergeCell ref="C134:I134"/>
    <mergeCell ref="E139:F139"/>
    <mergeCell ref="E140:F140"/>
    <mergeCell ref="D123:E123"/>
    <mergeCell ref="F123:G123"/>
    <mergeCell ref="D125:G125"/>
    <mergeCell ref="D124:G124"/>
    <mergeCell ref="B146:C146"/>
    <mergeCell ref="B137:I137"/>
    <mergeCell ref="B117:I117"/>
    <mergeCell ref="C135:I135"/>
    <mergeCell ref="B138:I138"/>
    <mergeCell ref="B139:C139"/>
    <mergeCell ref="B85:D85"/>
    <mergeCell ref="G81:I83"/>
    <mergeCell ref="B70:F70"/>
    <mergeCell ref="B71:F71"/>
    <mergeCell ref="D101:G101"/>
    <mergeCell ref="D102:G102"/>
    <mergeCell ref="D103:G103"/>
    <mergeCell ref="B104:G104"/>
    <mergeCell ref="B105:G105"/>
    <mergeCell ref="B107:I107"/>
    <mergeCell ref="B109:I115"/>
    <mergeCell ref="B116:I116"/>
    <mergeCell ref="E80:F80"/>
    <mergeCell ref="B81:D81"/>
    <mergeCell ref="E81:F81"/>
    <mergeCell ref="B119:I119"/>
    <mergeCell ref="D121:G121"/>
    <mergeCell ref="D122:E122"/>
    <mergeCell ref="F122:G122"/>
    <mergeCell ref="B83:D83"/>
    <mergeCell ref="F1:G1"/>
    <mergeCell ref="H1:I1"/>
    <mergeCell ref="B90:I90"/>
    <mergeCell ref="B92:C92"/>
    <mergeCell ref="A1:E3"/>
    <mergeCell ref="F2:G2"/>
    <mergeCell ref="H2:I2"/>
    <mergeCell ref="F3:G3"/>
    <mergeCell ref="H3:I3"/>
    <mergeCell ref="B5:I5"/>
    <mergeCell ref="D7:I7"/>
    <mergeCell ref="B29:D29"/>
    <mergeCell ref="B30:D30"/>
    <mergeCell ref="B23:I23"/>
    <mergeCell ref="B24:I24"/>
    <mergeCell ref="D15:I15"/>
    <mergeCell ref="B25:D25"/>
    <mergeCell ref="D16:I16"/>
    <mergeCell ref="D17:I17"/>
    <mergeCell ref="B56:C56"/>
    <mergeCell ref="B55:I55"/>
    <mergeCell ref="B57:F57"/>
    <mergeCell ref="B59:I59"/>
    <mergeCell ref="B60:C60"/>
    <mergeCell ref="D18:I18"/>
    <mergeCell ref="D19:I19"/>
    <mergeCell ref="B26:D26"/>
    <mergeCell ref="D8:I8"/>
    <mergeCell ref="D9:I9"/>
    <mergeCell ref="D10:I10"/>
    <mergeCell ref="B12:I12"/>
    <mergeCell ref="D14:I14"/>
    <mergeCell ref="B21:I21"/>
    <mergeCell ref="B27:D27"/>
    <mergeCell ref="B28:D28"/>
    <mergeCell ref="B34:D34"/>
    <mergeCell ref="B45:F45"/>
    <mergeCell ref="B31:F31"/>
    <mergeCell ref="B32:F32"/>
    <mergeCell ref="B33:F33"/>
    <mergeCell ref="B35:C36"/>
    <mergeCell ref="B39:D39"/>
    <mergeCell ref="B40:D40"/>
    <mergeCell ref="B41:E41"/>
    <mergeCell ref="B37:D37"/>
    <mergeCell ref="B38:D38"/>
    <mergeCell ref="B42:E42"/>
    <mergeCell ref="B99:G99"/>
    <mergeCell ref="B100:I100"/>
    <mergeCell ref="D92:G92"/>
    <mergeCell ref="B93:I93"/>
    <mergeCell ref="D94:G94"/>
    <mergeCell ref="D95:G95"/>
    <mergeCell ref="D96:G96"/>
    <mergeCell ref="B72:D72"/>
    <mergeCell ref="B75:D75"/>
    <mergeCell ref="B76:F76"/>
    <mergeCell ref="B86:F86"/>
    <mergeCell ref="B87:F87"/>
    <mergeCell ref="B73:D73"/>
    <mergeCell ref="B74:D74"/>
    <mergeCell ref="B79:D79"/>
    <mergeCell ref="E79:F79"/>
    <mergeCell ref="B80:D80"/>
    <mergeCell ref="B82:D82"/>
    <mergeCell ref="E82:F82"/>
    <mergeCell ref="E83:F83"/>
    <mergeCell ref="D97:G97"/>
    <mergeCell ref="D98:G98"/>
    <mergeCell ref="B49:C49"/>
    <mergeCell ref="B44:I44"/>
    <mergeCell ref="B48:I48"/>
    <mergeCell ref="B61:F61"/>
    <mergeCell ref="B63:I63"/>
    <mergeCell ref="E46:F46"/>
    <mergeCell ref="B50:F50"/>
    <mergeCell ref="B51:F51"/>
    <mergeCell ref="B52:F52"/>
    <mergeCell ref="B53:F53"/>
  </mergeCells>
  <conditionalFormatting sqref="B139:B147">
    <cfRule type="expression" dxfId="411" priority="1">
      <formula>NOT($L$3)</formula>
    </cfRule>
  </conditionalFormatting>
  <conditionalFormatting sqref="B81:F81">
    <cfRule type="expression" dxfId="410" priority="129">
      <formula>($L$15)</formula>
    </cfRule>
  </conditionalFormatting>
  <conditionalFormatting sqref="B73:I74">
    <cfRule type="expression" dxfId="409" priority="130">
      <formula>$L$17</formula>
    </cfRule>
  </conditionalFormatting>
  <conditionalFormatting sqref="D139:G147">
    <cfRule type="expression" dxfId="408" priority="3">
      <formula>NOT($L$3)</formula>
    </cfRule>
  </conditionalFormatting>
  <conditionalFormatting sqref="E72">
    <cfRule type="expression" dxfId="407" priority="132">
      <formula>NOT($L$3)</formula>
    </cfRule>
  </conditionalFormatting>
  <conditionalFormatting sqref="E75">
    <cfRule type="expression" dxfId="406" priority="134">
      <formula>NOT($L$5)</formula>
    </cfRule>
  </conditionalFormatting>
  <conditionalFormatting sqref="H26:H33 H46 C66:D67">
    <cfRule type="expression" dxfId="405" priority="131">
      <formula>NOT($L$1)</formula>
    </cfRule>
  </conditionalFormatting>
  <conditionalFormatting sqref="L1:L19 L22:L168 L179:L1048576">
    <cfRule type="containsText" dxfId="404" priority="23" operator="containsText" text="FAUX">
      <formula>NOT(ISERROR(SEARCH("FAUX",L1)))</formula>
    </cfRule>
    <cfRule type="containsText" dxfId="403" priority="24" operator="containsText" text="VRAI">
      <formula>NOT(ISERROR(SEARCH("VRAI",L1)))</formula>
    </cfRule>
  </conditionalFormatting>
  <dataValidations count="9">
    <dataValidation type="textLength" operator="equal" allowBlank="1" showInputMessage="1" showErrorMessage="1" sqref="E141:F147" xr:uid="{F73A55A7-BA11-400F-9D90-12A83DED7D34}">
      <formula1>14</formula1>
    </dataValidation>
    <dataValidation type="list" allowBlank="1" showInputMessage="1" showErrorMessage="1" sqref="D14:I14" xr:uid="{00000000-0002-0000-0300-000008000000}">
      <formula1>list_civilité</formula1>
    </dataValidation>
    <dataValidation type="decimal" allowBlank="1" showInputMessage="1" showErrorMessage="1" sqref="D67" xr:uid="{A17A2912-01AD-489D-B90E-66E897E926FE}">
      <formula1>0</formula1>
      <formula2>D66</formula2>
    </dataValidation>
    <dataValidation type="custom" allowBlank="1" showInputMessage="1" showErrorMessage="1" error="Valeur impossible (suppérieure au taux maximum ou partenaire inéligible)." sqref="E72" xr:uid="{CA1B6A01-7359-47D1-A0F6-5782076759E9}">
      <formula1>$L$85</formula1>
    </dataValidation>
    <dataValidation type="custom" allowBlank="1" showInputMessage="1" showErrorMessage="1" error="Valeur impossible (suppérieure au taux maximum ou partenaire inéligible)." sqref="E73" xr:uid="{1AB06108-3791-4893-87B5-B2B46472478E}">
      <formula1>$L$86</formula1>
    </dataValidation>
    <dataValidation type="custom" allowBlank="1" showInputMessage="1" showErrorMessage="1" error="Valeur impossible (suppérieure au taux maximum ou partenaire inéligible)." sqref="E74" xr:uid="{D66D121A-A804-44C8-A880-67BEC8A9A3C1}">
      <formula1>$L$87</formula1>
    </dataValidation>
    <dataValidation type="custom" allowBlank="1" showInputMessage="1" showErrorMessage="1" error="Valeur impossible (suppérieure au taux maximum ou partenaire inéligible)." sqref="L56 D66" xr:uid="{02E393A8-536C-4D0B-8BCC-DD082D434D63}">
      <formula1>$M$4</formula1>
    </dataValidation>
    <dataValidation type="custom" allowBlank="1" showInputMessage="1" showErrorMessage="1" errorTitle=" Partenaire non éligible" error="Le type de partenaire choisi n'est pas eligible au financement._x000a_Veuillez laisser vide la colonne « Aide demandée »." sqref="H46 H31:H33 H50:H52 H57 H61" xr:uid="{0C654B3D-D2E7-41B5-81EB-1A4A021699D6}">
      <formula1>($L$1)</formula1>
    </dataValidation>
    <dataValidation type="custom" allowBlank="1" showInputMessage="1" showErrorMessage="1" sqref="E75" xr:uid="{10B34B17-CE64-42DE-8E4A-12A5775BEC18}">
      <formula1>$L$5</formula1>
    </dataValidation>
  </dataValidations>
  <pageMargins left="0.23622047244094491" right="0.23622047244094491" top="0.94488188976377963" bottom="0.74803149606299213" header="0.31496062992125984" footer="0.31496062992125984"/>
  <pageSetup paperSize="9" scale="4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V1016"/>
  <sheetViews>
    <sheetView tabSelected="1" topLeftCell="A43" zoomScale="90" zoomScaleNormal="90" zoomScaleSheetLayoutView="100" workbookViewId="0">
      <selection activeCell="D20" sqref="D20:I20"/>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99</v>
      </c>
      <c r="I3" s="943"/>
      <c r="J3" s="9"/>
    </row>
    <row r="4" spans="1:14" customFormat="1" ht="15.4"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IF(OR(ISNUMBER(G43),ISNUMBER(H43)),ROUND(IF(ISNUMBER(G43),G43,0)-IF(ISNUMBER(H43),H43,0),2)," ")</f>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v>100</v>
      </c>
      <c r="H63" s="488">
        <v>100</v>
      </c>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N71" s="166"/>
      <c r="O71" s="166"/>
      <c r="P71" s="166"/>
    </row>
    <row r="72" spans="1:16" s="31" customFormat="1" ht="24" customHeight="1" thickTop="1" thickBot="1" x14ac:dyDescent="0.35">
      <c r="A72" s="301"/>
      <c r="B72" s="306"/>
      <c r="C72" s="530" t="s">
        <v>262</v>
      </c>
      <c r="D72" s="364">
        <f>$L$19</f>
        <v>0</v>
      </c>
      <c r="E72" s="306"/>
      <c r="F72" s="306"/>
      <c r="G72" s="306"/>
      <c r="H72" s="306"/>
      <c r="I72" s="306"/>
      <c r="J72" s="44"/>
      <c r="N72" s="166"/>
      <c r="O72" s="166"/>
      <c r="P72" s="166"/>
    </row>
    <row r="73" spans="1:16" s="31" customFormat="1" ht="24" customHeight="1" thickTop="1" thickBot="1" x14ac:dyDescent="0.35">
      <c r="A73" s="301"/>
      <c r="B73" s="306"/>
      <c r="C73" s="530" t="s">
        <v>263</v>
      </c>
      <c r="D73" s="353">
        <f>D72</f>
        <v>0</v>
      </c>
      <c r="E73" s="306"/>
      <c r="F73" s="306"/>
      <c r="G73" s="306"/>
      <c r="H73" s="306"/>
      <c r="I73" s="306"/>
      <c r="J73" s="44"/>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N74" s="166"/>
      <c r="O74" s="166"/>
      <c r="P74" s="166"/>
    </row>
    <row r="75" spans="1:16" s="31" customFormat="1" ht="24" customHeight="1" thickTop="1" thickBot="1" x14ac:dyDescent="0.35">
      <c r="A75" s="301"/>
      <c r="B75" s="306"/>
      <c r="C75" s="306"/>
      <c r="D75" s="306"/>
      <c r="E75" s="306"/>
      <c r="F75" s="306"/>
      <c r="G75" s="306"/>
      <c r="H75" s="306"/>
      <c r="I75" s="306"/>
      <c r="J75" s="44"/>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N76" s="166"/>
      <c r="O76" s="166"/>
      <c r="P76" s="166"/>
    </row>
    <row r="77" spans="1:16" s="31" customFormat="1" ht="24" customHeight="1" thickTop="1" thickBot="1" x14ac:dyDescent="0.35">
      <c r="A77" s="301"/>
      <c r="B77" s="894" t="s">
        <v>346</v>
      </c>
      <c r="C77" s="895"/>
      <c r="D77" s="895"/>
      <c r="E77" s="895"/>
      <c r="F77" s="896"/>
      <c r="G77" s="518">
        <f>SUM(G48,G52,G59,G63,G67)</f>
        <v>100</v>
      </c>
      <c r="H77" s="518">
        <f>SUM(H48,H52,H59,H63,H67)</f>
        <v>100</v>
      </c>
      <c r="I77" s="519">
        <f>SUM(I48,I52,I59,I63,I67)</f>
        <v>0</v>
      </c>
      <c r="J77" s="44"/>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968"/>
      <c r="D78" s="968"/>
      <c r="E78" s="81"/>
      <c r="F78" s="26" t="s">
        <v>74</v>
      </c>
      <c r="G78" s="518">
        <f>H78</f>
        <v>0</v>
      </c>
      <c r="H78" s="518">
        <f>IF($L$7,(H77)*E78/100,0)</f>
        <v>0</v>
      </c>
      <c r="I78" s="520"/>
      <c r="J78" s="44"/>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N81" s="166"/>
      <c r="O81" s="166"/>
      <c r="P81" s="166"/>
    </row>
    <row r="82" spans="1:16" s="126" customFormat="1" ht="25.5" customHeight="1" thickTop="1" thickBot="1" x14ac:dyDescent="0.35">
      <c r="A82" s="428"/>
      <c r="B82" s="800" t="s">
        <v>8</v>
      </c>
      <c r="C82" s="801"/>
      <c r="D82" s="801"/>
      <c r="E82" s="801"/>
      <c r="F82" s="802"/>
      <c r="G82" s="524">
        <f>G77+G78+G79+G80+G81</f>
        <v>100</v>
      </c>
      <c r="H82" s="524">
        <f>IF($L$7,H77+H78+H79+H80,0)</f>
        <v>0</v>
      </c>
      <c r="I82" s="525">
        <f>I77+I81+I79+I80</f>
        <v>0</v>
      </c>
      <c r="J82" s="302"/>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100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19.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Part2 -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39"/>
      <c r="F144" s="940"/>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0.5" hidden="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mGSbJnOUl5rnsyTIA8Z4sIUN2Lddg/LhXG4gKcK94R5Krd6MW1ZRpOSiOvqOx6PHRHR+PRP0IkBaoJ0FnKcpow==" saltValue="uYjFS7AkKi/wJfKha07BKg==" spinCount="100000" sheet="1" objects="1" scenarios="1" selectLockedCells="1"/>
  <dataConsolidate/>
  <mergeCells count="136">
    <mergeCell ref="B139:I139"/>
    <mergeCell ref="C140:I140"/>
    <mergeCell ref="G141:I141"/>
    <mergeCell ref="G142:I142"/>
    <mergeCell ref="G143:I143"/>
    <mergeCell ref="G144:I144"/>
    <mergeCell ref="G145:I145"/>
    <mergeCell ref="G146:I146"/>
    <mergeCell ref="G147:I147"/>
    <mergeCell ref="E146:F146"/>
    <mergeCell ref="E147:F147"/>
    <mergeCell ref="G148:I148"/>
    <mergeCell ref="G149:I149"/>
    <mergeCell ref="B54:I54"/>
    <mergeCell ref="B37:F37"/>
    <mergeCell ref="B38:F38"/>
    <mergeCell ref="B39:F39"/>
    <mergeCell ref="B41:C42"/>
    <mergeCell ref="B45:D45"/>
    <mergeCell ref="B46:D46"/>
    <mergeCell ref="B47:E47"/>
    <mergeCell ref="B80:D80"/>
    <mergeCell ref="B84:D84"/>
    <mergeCell ref="E84:F84"/>
    <mergeCell ref="B85:D85"/>
    <mergeCell ref="E85:F85"/>
    <mergeCell ref="B86:D86"/>
    <mergeCell ref="E86:F86"/>
    <mergeCell ref="B56:F56"/>
    <mergeCell ref="B55:C55"/>
    <mergeCell ref="B119:I119"/>
    <mergeCell ref="B110:I110"/>
    <mergeCell ref="B90:F90"/>
    <mergeCell ref="B91:F91"/>
    <mergeCell ref="B93:I93"/>
    <mergeCell ref="D98:G98"/>
    <mergeCell ref="D99:G99"/>
    <mergeCell ref="B96:I96"/>
    <mergeCell ref="B95:C95"/>
    <mergeCell ref="B61:I61"/>
    <mergeCell ref="B63:F63"/>
    <mergeCell ref="B67:F67"/>
    <mergeCell ref="D95:G95"/>
    <mergeCell ref="B65:I65"/>
    <mergeCell ref="B66:C66"/>
    <mergeCell ref="B79:D79"/>
    <mergeCell ref="D106:G106"/>
    <mergeCell ref="D25:I25"/>
    <mergeCell ref="D26:I26"/>
    <mergeCell ref="D27:I27"/>
    <mergeCell ref="B29:I29"/>
    <mergeCell ref="B30:I30"/>
    <mergeCell ref="B35:D35"/>
    <mergeCell ref="B43:D43"/>
    <mergeCell ref="B50:I50"/>
    <mergeCell ref="B44:D44"/>
    <mergeCell ref="B40:D40"/>
    <mergeCell ref="B31:D31"/>
    <mergeCell ref="B26:C26"/>
    <mergeCell ref="B77:F77"/>
    <mergeCell ref="B78:D78"/>
    <mergeCell ref="B81:D81"/>
    <mergeCell ref="B51:F51"/>
    <mergeCell ref="B36:D36"/>
    <mergeCell ref="B27:C27"/>
    <mergeCell ref="B32:D32"/>
    <mergeCell ref="E52:F52"/>
    <mergeCell ref="B48:E48"/>
    <mergeCell ref="B33:D33"/>
    <mergeCell ref="B34:D34"/>
    <mergeCell ref="F1:G1"/>
    <mergeCell ref="H1:I1"/>
    <mergeCell ref="F3:G3"/>
    <mergeCell ref="H3:I3"/>
    <mergeCell ref="B5:I5"/>
    <mergeCell ref="D7:I7"/>
    <mergeCell ref="D17:I17"/>
    <mergeCell ref="B13:I13"/>
    <mergeCell ref="D16:I16"/>
    <mergeCell ref="A1:E3"/>
    <mergeCell ref="F2:G2"/>
    <mergeCell ref="H2:I2"/>
    <mergeCell ref="D8:I8"/>
    <mergeCell ref="D9:I9"/>
    <mergeCell ref="D10:I10"/>
    <mergeCell ref="D15:I15"/>
    <mergeCell ref="C11:I11"/>
    <mergeCell ref="C12:I12"/>
    <mergeCell ref="E149:F149"/>
    <mergeCell ref="E148:F148"/>
    <mergeCell ref="E145:F145"/>
    <mergeCell ref="E143:F143"/>
    <mergeCell ref="E144:F144"/>
    <mergeCell ref="E142:F142"/>
    <mergeCell ref="D97:G97"/>
    <mergeCell ref="D100:G100"/>
    <mergeCell ref="C138:I138"/>
    <mergeCell ref="E141:F141"/>
    <mergeCell ref="C137:I137"/>
    <mergeCell ref="F126:G126"/>
    <mergeCell ref="D130:G130"/>
    <mergeCell ref="D127:G127"/>
    <mergeCell ref="B112:I118"/>
    <mergeCell ref="B108:G108"/>
    <mergeCell ref="B107:G107"/>
    <mergeCell ref="D104:G104"/>
    <mergeCell ref="D105:G105"/>
    <mergeCell ref="B102:G102"/>
    <mergeCell ref="B103:I103"/>
    <mergeCell ref="B120:I120"/>
    <mergeCell ref="D128:G128"/>
    <mergeCell ref="D126:E126"/>
    <mergeCell ref="D124:G124"/>
    <mergeCell ref="D125:E125"/>
    <mergeCell ref="F125:G125"/>
    <mergeCell ref="D101:G101"/>
    <mergeCell ref="B122:I122"/>
    <mergeCell ref="D18:I18"/>
    <mergeCell ref="D19:I19"/>
    <mergeCell ref="D20:I20"/>
    <mergeCell ref="B22:I22"/>
    <mergeCell ref="D24:I24"/>
    <mergeCell ref="G86:I88"/>
    <mergeCell ref="B87:D87"/>
    <mergeCell ref="E87:F87"/>
    <mergeCell ref="B24:C24"/>
    <mergeCell ref="B25:C25"/>
    <mergeCell ref="B88:D88"/>
    <mergeCell ref="E88:F88"/>
    <mergeCell ref="B59:F59"/>
    <mergeCell ref="B62:C62"/>
    <mergeCell ref="B57:F57"/>
    <mergeCell ref="B82:F82"/>
    <mergeCell ref="B69:I69"/>
    <mergeCell ref="B76:F76"/>
    <mergeCell ref="B58:F58"/>
  </mergeCells>
  <conditionalFormatting sqref="B79:I80">
    <cfRule type="expression" dxfId="402" priority="43">
      <formula>$L$25</formula>
    </cfRule>
  </conditionalFormatting>
  <conditionalFormatting sqref="C72:D73">
    <cfRule type="expression" dxfId="401" priority="22">
      <formula>NOT($L$7)</formula>
    </cfRule>
  </conditionalFormatting>
  <conditionalFormatting sqref="C141:G149">
    <cfRule type="expression" dxfId="400" priority="38">
      <formula>NOT($L$29)</formula>
    </cfRule>
  </conditionalFormatting>
  <conditionalFormatting sqref="D73">
    <cfRule type="expression" dxfId="399" priority="51">
      <formula>$L$31</formula>
    </cfRule>
  </conditionalFormatting>
  <conditionalFormatting sqref="E78">
    <cfRule type="expression" dxfId="398" priority="39">
      <formula>NOT($L$9)</formula>
    </cfRule>
  </conditionalFormatting>
  <conditionalFormatting sqref="E81">
    <cfRule type="expression" dxfId="397" priority="47">
      <formula>NOT($L$12)</formula>
    </cfRule>
  </conditionalFormatting>
  <conditionalFormatting sqref="F41:G42">
    <cfRule type="expression" dxfId="396" priority="30">
      <formula>($L$31)</formula>
    </cfRule>
  </conditionalFormatting>
  <conditionalFormatting sqref="F32:H36 G37:H39">
    <cfRule type="expression" dxfId="395" priority="27">
      <formula>$L$31</formula>
    </cfRule>
  </conditionalFormatting>
  <conditionalFormatting sqref="H32:H39">
    <cfRule type="expression" dxfId="394" priority="31">
      <formula>NOT($L$7)</formula>
    </cfRule>
  </conditionalFormatting>
  <conditionalFormatting sqref="H52">
    <cfRule type="expression" dxfId="393" priority="26">
      <formula>NOT($L$7)</formula>
    </cfRule>
    <cfRule type="expression" dxfId="392" priority="70">
      <formula>$L$31</formula>
    </cfRule>
  </conditionalFormatting>
  <conditionalFormatting sqref="H56:H58">
    <cfRule type="expression" dxfId="391" priority="25">
      <formula>NOT($L$7)</formula>
    </cfRule>
    <cfRule type="expression" dxfId="390" priority="29">
      <formula>$L$31</formula>
    </cfRule>
  </conditionalFormatting>
  <conditionalFormatting sqref="H63">
    <cfRule type="expression" dxfId="389" priority="24">
      <formula>NOT($L$7)</formula>
    </cfRule>
    <cfRule type="expression" dxfId="388" priority="28">
      <formula>$L$31</formula>
    </cfRule>
  </conditionalFormatting>
  <conditionalFormatting sqref="H67">
    <cfRule type="expression" dxfId="387" priority="23">
      <formula>NOT($L$7)</formula>
    </cfRule>
    <cfRule type="expression" dxfId="386" priority="69">
      <formula>$L$31</formula>
    </cfRule>
  </conditionalFormatting>
  <conditionalFormatting sqref="L1:L10 L12:L13 L15:L27 L48:L50 L52:L154 L166:L1048576">
    <cfRule type="containsText" dxfId="385" priority="48" operator="containsText" text="FAUX">
      <formula>NOT(ISERROR(SEARCH("FAUX",L1)))</formula>
    </cfRule>
    <cfRule type="containsText" dxfId="384" priority="49" operator="containsText" text="VRAI">
      <formula>NOT(ISERROR(SEARCH("VRAI",L1)))</formula>
    </cfRule>
  </conditionalFormatting>
  <conditionalFormatting sqref="L29">
    <cfRule type="containsText" dxfId="383" priority="36" operator="containsText" text="FAUX">
      <formula>NOT(ISERROR(SEARCH("FAUX",L29)))</formula>
    </cfRule>
    <cfRule type="containsText" dxfId="382" priority="37" operator="containsText" text="VRAI">
      <formula>NOT(ISERROR(SEARCH("VRAI",L29)))</formula>
    </cfRule>
  </conditionalFormatting>
  <conditionalFormatting sqref="L31:L46">
    <cfRule type="containsText" dxfId="381" priority="34" operator="containsText" text="FAUX">
      <formula>NOT(ISERROR(SEARCH("FAUX",L31)))</formula>
    </cfRule>
    <cfRule type="containsText" dxfId="380" priority="35" operator="containsText" text="VRAI">
      <formula>NOT(ISERROR(SEARCH("VRAI",L31)))</formula>
    </cfRule>
  </conditionalFormatting>
  <dataValidations xWindow="492" yWindow="919" count="11">
    <dataValidation type="textLength" operator="equal" allowBlank="1" showInputMessage="1" showErrorMessage="1" error="Veuillez renseigner un numéro de SIRET valide." sqref="D10:D11" xr:uid="{00000000-0002-0000-0400-000001000000}">
      <formula1>14</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errorTitle=" Partenaire non éligible" error="Le type de partenaire choisi n'est pas eligible au financement._x000a_Veuillez laisser vide la colonne « Aide demandée »." sqref="H56:H58 H67 H63 H52 H33:H39" xr:uid="{00000000-0002-0000-0400-000006000000}">
      <formula1>($L$7)</formula1>
    </dataValidation>
    <dataValidation allowBlank="1" showInputMessage="1" showErrorMessage="1" error="Valeur impossible (suppérieure au taux maximum ou partenaire inéligible)." sqref="D72" xr:uid="{00000000-0002-0000-0400-000007000000}"/>
    <dataValidation type="textLength" operator="equal" allowBlank="1" showInputMessage="1" showErrorMessage="1" sqref="E143:F149" xr:uid="{00000000-0002-0000-0400-000009000000}">
      <formula1>14</formula1>
    </dataValidation>
    <dataValidation type="decimal" allowBlank="1" showInputMessage="1" showErrorMessage="1" sqref="D73" xr:uid="{B65FFB21-045D-4749-AD22-1381A3DBFE9E}">
      <formula1>0</formula1>
      <formula2>D72</formula2>
    </dataValidation>
    <dataValidation type="custom" allowBlank="1" showInputMessage="1" showErrorMessage="1" sqref="L51" xr:uid="{80EF2D58-669B-4534-B66C-DA1A7A4A3936}">
      <formula1>$L$5</formula1>
    </dataValidation>
    <dataValidation type="custom" allowBlank="1" showInputMessage="1" showErrorMessage="1" error="Valeur impossible (suppérieure au taux maximum ou partenaire inéligible)." sqref="E78" xr:uid="{90D97DA1-1B2C-4027-A5D5-E161C8B51248}">
      <formula1>$L$92</formula1>
    </dataValidation>
    <dataValidation type="custom" allowBlank="1" showInputMessage="1" showErrorMessage="1" error="Valeur impossible (suppérieure au taux maximum ou partenaire inéligible)." sqref="E79" xr:uid="{73EF042B-79E7-4787-951C-DDBD451761B5}">
      <formula1>$L$93</formula1>
    </dataValidation>
    <dataValidation type="custom" allowBlank="1" showInputMessage="1" showErrorMessage="1" error="Valeur impossible (suppérieure au taux maximum ou partenaire inéligible)." sqref="E80" xr:uid="{74890F06-2516-4098-9BC5-2DDDF94D2551}">
      <formula1>$L$94</formula1>
    </dataValidation>
    <dataValidation type="custom" allowBlank="1" showInputMessage="1" showErrorMessage="1" error="Valeur impossible (suppérieure au taux maximum ou partenaire inéligible)." sqref="E81" xr:uid="{1A69B313-1B7A-4E93-8D43-CB846F7F2B2A}">
      <formula1>$L$12</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40" operator="containsText" text="FAUX" id="{20B31AAD-8A91-4B92-870A-B27B00A58A3B}">
            <xm:f>NOT(ISERROR(SEARCH("FAUX",'Part1-Coord'!L41)))</xm:f>
            <x14:dxf>
              <font>
                <b/>
                <i val="0"/>
              </font>
              <fill>
                <patternFill>
                  <bgColor theme="5" tint="0.39994506668294322"/>
                </patternFill>
              </fill>
            </x14:dxf>
          </x14:cfRule>
          <x14:cfRule type="containsText" priority="41" operator="containsText" text="VRAI" id="{85578515-C12E-45DD-A563-13B8495903F6}">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xWindow="492" yWindow="919" count="1">
        <x14:dataValidation type="list" allowBlank="1" showInputMessage="1" showErrorMessage="1" prompt="- Menu déroulant" xr:uid="{00000000-0002-0000-0400-000002000000}">
          <x14:formula1>
            <xm:f>Réglages!$E$18:$E$29</xm:f>
          </x14:formula1>
          <xm:sqref>D9:I9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27819-85E8-4CE0-8032-F0E71BBDA22D}">
  <sheetPr codeName="Feuil8">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302</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Part3 -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D3080LQSu3huChSJ99Tl3A/xV/nTNddnNOcwAnJIqZg17fDPKtJZ1PRMtkHMIVeJqgmp3l96nPVXOH712AzqKA==" saltValue="BCzd14QMLDXyUqgFITFCtA=="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377" priority="36">
      <formula>$L$25</formula>
    </cfRule>
  </conditionalFormatting>
  <conditionalFormatting sqref="C141:G149">
    <cfRule type="expression" dxfId="376" priority="31">
      <formula>NOT($L$29)</formula>
    </cfRule>
  </conditionalFormatting>
  <conditionalFormatting sqref="E78">
    <cfRule type="expression" dxfId="375" priority="32">
      <formula>NOT($L$9)</formula>
    </cfRule>
  </conditionalFormatting>
  <conditionalFormatting sqref="E81">
    <cfRule type="expression" dxfId="374" priority="37">
      <formula>NOT($L$12)</formula>
    </cfRule>
  </conditionalFormatting>
  <conditionalFormatting sqref="F33:G36">
    <cfRule type="expression" dxfId="373" priority="22">
      <formula>$L$31</formula>
    </cfRule>
  </conditionalFormatting>
  <conditionalFormatting sqref="F41:G42">
    <cfRule type="expression" dxfId="372" priority="24">
      <formula>($L$31)</formula>
    </cfRule>
  </conditionalFormatting>
  <conditionalFormatting sqref="G37:G39">
    <cfRule type="expression" dxfId="371" priority="20">
      <formula>$L$31</formula>
    </cfRule>
  </conditionalFormatting>
  <conditionalFormatting sqref="H32:H39">
    <cfRule type="expression" dxfId="370" priority="2">
      <formula>NOT($L$7)</formula>
    </cfRule>
  </conditionalFormatting>
  <conditionalFormatting sqref="H33:H39">
    <cfRule type="expression" dxfId="369" priority="1">
      <formula>$L$31</formula>
    </cfRule>
  </conditionalFormatting>
  <conditionalFormatting sqref="H52">
    <cfRule type="expression" dxfId="368" priority="42">
      <formula>NOT($L$7)</formula>
    </cfRule>
  </conditionalFormatting>
  <conditionalFormatting sqref="H56:H58">
    <cfRule type="expression" dxfId="367" priority="45">
      <formula>NOT($L$7)</formula>
    </cfRule>
  </conditionalFormatting>
  <conditionalFormatting sqref="H63 C72:D73">
    <cfRule type="expression" dxfId="366" priority="40">
      <formula>NOT($L$7)</formula>
    </cfRule>
  </conditionalFormatting>
  <conditionalFormatting sqref="H67">
    <cfRule type="expression" dxfId="365" priority="41">
      <formula>NOT($L$7)</formula>
    </cfRule>
  </conditionalFormatting>
  <conditionalFormatting sqref="L1:L10 L12:L13 L15:L27 L48:L50 L52:L154 L166:L1048576">
    <cfRule type="containsText" dxfId="364" priority="38" operator="containsText" text="FAUX">
      <formula>NOT(ISERROR(SEARCH("FAUX",L1)))</formula>
    </cfRule>
    <cfRule type="containsText" dxfId="363" priority="39" operator="containsText" text="VRAI">
      <formula>NOT(ISERROR(SEARCH("VRAI",L1)))</formula>
    </cfRule>
  </conditionalFormatting>
  <conditionalFormatting sqref="L29">
    <cfRule type="containsText" dxfId="362" priority="29" operator="containsText" text="FAUX">
      <formula>NOT(ISERROR(SEARCH("FAUX",L29)))</formula>
    </cfRule>
    <cfRule type="containsText" dxfId="361" priority="30" operator="containsText" text="VRAI">
      <formula>NOT(ISERROR(SEARCH("VRAI",L29)))</formula>
    </cfRule>
  </conditionalFormatting>
  <conditionalFormatting sqref="L31:L46">
    <cfRule type="containsText" dxfId="360" priority="27" operator="containsText" text="FAUX">
      <formula>NOT(ISERROR(SEARCH("FAUX",L31)))</formula>
    </cfRule>
    <cfRule type="containsText" dxfId="359"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27CB879C-515C-4D4F-B74E-0D2DB63818B7}">
      <formula1>($L$7)</formula1>
    </dataValidation>
    <dataValidation type="custom" allowBlank="1" showInputMessage="1" showErrorMessage="1" error="Valeur impossible (suppérieure au taux maximum ou partenaire inéligible)." sqref="E81" xr:uid="{E82EB8EE-26A0-4292-A7C8-F031E09FB3A9}">
      <formula1>$L$12</formula1>
    </dataValidation>
    <dataValidation type="custom" allowBlank="1" showInputMessage="1" showErrorMessage="1" error="Valeur impossible (suppérieure au taux maximum ou partenaire inéligible)." sqref="E80" xr:uid="{C0F9018E-89D6-4764-8F61-5931295AA356}">
      <formula1>$L$94</formula1>
    </dataValidation>
    <dataValidation type="custom" allowBlank="1" showInputMessage="1" showErrorMessage="1" error="Valeur impossible (suppérieure au taux maximum ou partenaire inéligible)." sqref="E79" xr:uid="{020A302F-D1F0-4E34-BE5E-1010652FB13D}">
      <formula1>$L$93</formula1>
    </dataValidation>
    <dataValidation type="custom" allowBlank="1" showInputMessage="1" showErrorMessage="1" error="Valeur impossible (suppérieure au taux maximum ou partenaire inéligible)." sqref="E78" xr:uid="{24F2A04E-4A2E-405A-858F-263A7BA3A047}">
      <formula1>$L$92</formula1>
    </dataValidation>
    <dataValidation type="custom" allowBlank="1" showInputMessage="1" showErrorMessage="1" sqref="L51" xr:uid="{DCC0D13F-7A91-45BE-8DBE-9F27F2F2C1AD}">
      <formula1>$L$5</formula1>
    </dataValidation>
    <dataValidation type="decimal" allowBlank="1" showInputMessage="1" showErrorMessage="1" sqref="D73" xr:uid="{FCE7C9A7-7EFE-463F-910C-B62425E322A7}">
      <formula1>0</formula1>
      <formula2>D72</formula2>
    </dataValidation>
    <dataValidation type="textLength" operator="equal" allowBlank="1" showInputMessage="1" showErrorMessage="1" sqref="E143:F149" xr:uid="{61C26A03-CCBB-406C-A70F-FBDE6C2D382C}">
      <formula1>14</formula1>
    </dataValidation>
    <dataValidation allowBlank="1" showInputMessage="1" showErrorMessage="1" error="Valeur impossible (suppérieure au taux maximum ou partenaire inéligible)." sqref="D72" xr:uid="{40FD1AF6-4E2C-4F2F-854B-FBEDE2EA095D}"/>
    <dataValidation type="list" allowBlank="1" showInputMessage="1" showErrorMessage="1" prompt="- Menu déroulant" sqref="D15:I15" xr:uid="{26776493-918A-4283-AB58-B41B0724C087}">
      <formula1>list_civilité</formula1>
    </dataValidation>
    <dataValidation type="textLength" operator="equal" allowBlank="1" showInputMessage="1" showErrorMessage="1" error="Veuillez renseigner un numéro de SIRET valide." sqref="D10:D11" xr:uid="{2A100D3F-8737-4F81-93DD-FEDE0F31EADA}">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21B8D7BF-11F5-4F85-955E-4A4CDE3D9EF1}">
            <xm:f>NOT(ISERROR(SEARCH("FAUX",'Part1-Coord'!L41)))</xm:f>
            <x14:dxf>
              <font>
                <b/>
                <i val="0"/>
              </font>
              <fill>
                <patternFill>
                  <bgColor theme="5" tint="0.39994506668294322"/>
                </patternFill>
              </fill>
            </x14:dxf>
          </x14:cfRule>
          <x14:cfRule type="containsText" priority="34" operator="containsText" text="VRAI" id="{7718340E-4D51-4B87-BEDE-240DAC5DC2CD}">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D338712A-ECD4-4577-AA34-B0F574C77687}">
          <x14:formula1>
            <xm:f>Réglages!$E$18:$E$29</xm:f>
          </x14:formula1>
          <xm:sqref>D9:I9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68270-0A53-4D33-BFAE-897054285708}">
  <sheetPr codeName="Feuil9">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303</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Part4 -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x9XxrTR/b1wO2YTR0IHJCHEXu/8Fv4CP0Obtx3LqJ47BZTZiX/OAwhM+y+lii78TnWCfu8KTCcpTHRpeGSEFmw==" saltValue="7ihDe30oo9X4yUE/vpov2w=="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356" priority="36">
      <formula>$L$25</formula>
    </cfRule>
  </conditionalFormatting>
  <conditionalFormatting sqref="C141:G149">
    <cfRule type="expression" dxfId="355" priority="31">
      <formula>NOT($L$29)</formula>
    </cfRule>
  </conditionalFormatting>
  <conditionalFormatting sqref="E78">
    <cfRule type="expression" dxfId="354" priority="32">
      <formula>NOT($L$9)</formula>
    </cfRule>
  </conditionalFormatting>
  <conditionalFormatting sqref="E81">
    <cfRule type="expression" dxfId="353" priority="37">
      <formula>NOT($L$12)</formula>
    </cfRule>
  </conditionalFormatting>
  <conditionalFormatting sqref="F33:G36">
    <cfRule type="expression" dxfId="352" priority="22">
      <formula>$L$31</formula>
    </cfRule>
  </conditionalFormatting>
  <conditionalFormatting sqref="F41:G42">
    <cfRule type="expression" dxfId="351" priority="24">
      <formula>($L$31)</formula>
    </cfRule>
  </conditionalFormatting>
  <conditionalFormatting sqref="G37:G39">
    <cfRule type="expression" dxfId="350" priority="20">
      <formula>$L$31</formula>
    </cfRule>
  </conditionalFormatting>
  <conditionalFormatting sqref="H32:H39">
    <cfRule type="expression" dxfId="349" priority="2">
      <formula>NOT($L$7)</formula>
    </cfRule>
  </conditionalFormatting>
  <conditionalFormatting sqref="H33:H39">
    <cfRule type="expression" dxfId="348" priority="1">
      <formula>$L$31</formula>
    </cfRule>
  </conditionalFormatting>
  <conditionalFormatting sqref="H52">
    <cfRule type="expression" dxfId="347" priority="42">
      <formula>NOT($L$7)</formula>
    </cfRule>
  </conditionalFormatting>
  <conditionalFormatting sqref="H56:H58">
    <cfRule type="expression" dxfId="346" priority="45">
      <formula>NOT($L$7)</formula>
    </cfRule>
  </conditionalFormatting>
  <conditionalFormatting sqref="H63 C72:D73">
    <cfRule type="expression" dxfId="345" priority="40">
      <formula>NOT($L$7)</formula>
    </cfRule>
  </conditionalFormatting>
  <conditionalFormatting sqref="H67">
    <cfRule type="expression" dxfId="344" priority="41">
      <formula>NOT($L$7)</formula>
    </cfRule>
  </conditionalFormatting>
  <conditionalFormatting sqref="L1:L10 L12:L13 L15:L27 L48:L50 L52:L154 L166:L1048576">
    <cfRule type="containsText" dxfId="343" priority="38" operator="containsText" text="FAUX">
      <formula>NOT(ISERROR(SEARCH("FAUX",L1)))</formula>
    </cfRule>
    <cfRule type="containsText" dxfId="342" priority="39" operator="containsText" text="VRAI">
      <formula>NOT(ISERROR(SEARCH("VRAI",L1)))</formula>
    </cfRule>
  </conditionalFormatting>
  <conditionalFormatting sqref="L29">
    <cfRule type="containsText" dxfId="341" priority="29" operator="containsText" text="FAUX">
      <formula>NOT(ISERROR(SEARCH("FAUX",L29)))</formula>
    </cfRule>
    <cfRule type="containsText" dxfId="340" priority="30" operator="containsText" text="VRAI">
      <formula>NOT(ISERROR(SEARCH("VRAI",L29)))</formula>
    </cfRule>
  </conditionalFormatting>
  <conditionalFormatting sqref="L31:L46">
    <cfRule type="containsText" dxfId="339" priority="27" operator="containsText" text="FAUX">
      <formula>NOT(ISERROR(SEARCH("FAUX",L31)))</formula>
    </cfRule>
    <cfRule type="containsText" dxfId="338"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916836AA-68C9-499A-859C-C42FD2E8F5E0}">
      <formula1>($L$7)</formula1>
    </dataValidation>
    <dataValidation type="custom" allowBlank="1" showInputMessage="1" showErrorMessage="1" error="Valeur impossible (suppérieure au taux maximum ou partenaire inéligible)." sqref="E81" xr:uid="{A44C8A80-7B6A-46FD-B04F-A08D599824A9}">
      <formula1>$L$12</formula1>
    </dataValidation>
    <dataValidation type="custom" allowBlank="1" showInputMessage="1" showErrorMessage="1" error="Valeur impossible (suppérieure au taux maximum ou partenaire inéligible)." sqref="E80" xr:uid="{06431F39-AD98-428D-9B0E-72ACA86400ED}">
      <formula1>$L$94</formula1>
    </dataValidation>
    <dataValidation type="custom" allowBlank="1" showInputMessage="1" showErrorMessage="1" error="Valeur impossible (suppérieure au taux maximum ou partenaire inéligible)." sqref="E79" xr:uid="{1608363E-C355-4181-96EE-CB85E3D1F2F4}">
      <formula1>$L$93</formula1>
    </dataValidation>
    <dataValidation type="custom" allowBlank="1" showInputMessage="1" showErrorMessage="1" error="Valeur impossible (suppérieure au taux maximum ou partenaire inéligible)." sqref="E78" xr:uid="{87D4F56C-2328-492D-BE32-35CDFC51568E}">
      <formula1>$L$92</formula1>
    </dataValidation>
    <dataValidation type="custom" allowBlank="1" showInputMessage="1" showErrorMessage="1" sqref="L51" xr:uid="{C6640053-FFD0-46AC-8F5E-BBE71712D836}">
      <formula1>$L$5</formula1>
    </dataValidation>
    <dataValidation type="decimal" allowBlank="1" showInputMessage="1" showErrorMessage="1" sqref="D73" xr:uid="{969F4219-6960-4438-B096-1134C13BF595}">
      <formula1>0</formula1>
      <formula2>D72</formula2>
    </dataValidation>
    <dataValidation type="textLength" operator="equal" allowBlank="1" showInputMessage="1" showErrorMessage="1" sqref="E143:F149" xr:uid="{B11401AB-A948-4570-ABBC-853C8C9DC054}">
      <formula1>14</formula1>
    </dataValidation>
    <dataValidation allowBlank="1" showInputMessage="1" showErrorMessage="1" error="Valeur impossible (suppérieure au taux maximum ou partenaire inéligible)." sqref="D72" xr:uid="{56571517-42C3-463F-9AAB-82298AC16F5F}"/>
    <dataValidation type="list" allowBlank="1" showInputMessage="1" showErrorMessage="1" prompt="- Menu déroulant" sqref="D15:I15" xr:uid="{C4FDCD9B-CCB1-4B32-ADF0-B133DEF84D7D}">
      <formula1>list_civilité</formula1>
    </dataValidation>
    <dataValidation type="textLength" operator="equal" allowBlank="1" showInputMessage="1" showErrorMessage="1" error="Veuillez renseigner un numéro de SIRET valide." sqref="D10:D11" xr:uid="{61D11F1C-78F9-46C5-BBFB-3D4E3F197123}">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ABB72A74-04C1-46AD-881D-9E4A5BF01B66}">
            <xm:f>NOT(ISERROR(SEARCH("FAUX",'Part1-Coord'!L41)))</xm:f>
            <x14:dxf>
              <font>
                <b/>
                <i val="0"/>
              </font>
              <fill>
                <patternFill>
                  <bgColor theme="5" tint="0.39994506668294322"/>
                </patternFill>
              </fill>
            </x14:dxf>
          </x14:cfRule>
          <x14:cfRule type="containsText" priority="34" operator="containsText" text="VRAI" id="{D561A86D-61B1-4399-A07D-AE275868E143}">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EA095A63-02D6-4F33-A17C-2A4ECCB6A535}">
          <x14:formula1>
            <xm:f>Réglages!$E$18:$E$29</xm:f>
          </x14:formula1>
          <xm:sqref>D9:I9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F3C2A-B1C4-4839-9683-7E17C6177425}">
  <sheetPr codeName="Feuil10">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304</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Part5 -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erDs9BtKaIBnFQAEVgjEt/ywyKHA/tYJ+pkL0UZUQs5a020SAdyTFkHMq6FcNnq3o0w13Aqi16P7udQF8v+JlA==" saltValue="cBaS7V6Cm8pgvZUrGWzMfA=="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335" priority="36">
      <formula>$L$25</formula>
    </cfRule>
  </conditionalFormatting>
  <conditionalFormatting sqref="C141:G149">
    <cfRule type="expression" dxfId="334" priority="31">
      <formula>NOT($L$29)</formula>
    </cfRule>
  </conditionalFormatting>
  <conditionalFormatting sqref="E78">
    <cfRule type="expression" dxfId="333" priority="32">
      <formula>NOT($L$9)</formula>
    </cfRule>
  </conditionalFormatting>
  <conditionalFormatting sqref="E81">
    <cfRule type="expression" dxfId="332" priority="37">
      <formula>NOT($L$12)</formula>
    </cfRule>
  </conditionalFormatting>
  <conditionalFormatting sqref="F33:G36">
    <cfRule type="expression" dxfId="331" priority="22">
      <formula>$L$31</formula>
    </cfRule>
  </conditionalFormatting>
  <conditionalFormatting sqref="F41:G42">
    <cfRule type="expression" dxfId="330" priority="24">
      <formula>($L$31)</formula>
    </cfRule>
  </conditionalFormatting>
  <conditionalFormatting sqref="G37:G39">
    <cfRule type="expression" dxfId="329" priority="20">
      <formula>$L$31</formula>
    </cfRule>
  </conditionalFormatting>
  <conditionalFormatting sqref="H32:H39">
    <cfRule type="expression" dxfId="328" priority="2">
      <formula>NOT($L$7)</formula>
    </cfRule>
  </conditionalFormatting>
  <conditionalFormatting sqref="H33:H39">
    <cfRule type="expression" dxfId="327" priority="1">
      <formula>$L$31</formula>
    </cfRule>
  </conditionalFormatting>
  <conditionalFormatting sqref="H52">
    <cfRule type="expression" dxfId="326" priority="42">
      <formula>NOT($L$7)</formula>
    </cfRule>
  </conditionalFormatting>
  <conditionalFormatting sqref="H56:H58">
    <cfRule type="expression" dxfId="325" priority="45">
      <formula>NOT($L$7)</formula>
    </cfRule>
  </conditionalFormatting>
  <conditionalFormatting sqref="H63 C72:D73">
    <cfRule type="expression" dxfId="324" priority="40">
      <formula>NOT($L$7)</formula>
    </cfRule>
  </conditionalFormatting>
  <conditionalFormatting sqref="H67">
    <cfRule type="expression" dxfId="323" priority="41">
      <formula>NOT($L$7)</formula>
    </cfRule>
  </conditionalFormatting>
  <conditionalFormatting sqref="L1:L10 L12:L13 L15:L27 L48:L50 L52:L154 L166:L1048576">
    <cfRule type="containsText" dxfId="322" priority="38" operator="containsText" text="FAUX">
      <formula>NOT(ISERROR(SEARCH("FAUX",L1)))</formula>
    </cfRule>
    <cfRule type="containsText" dxfId="321" priority="39" operator="containsText" text="VRAI">
      <formula>NOT(ISERROR(SEARCH("VRAI",L1)))</formula>
    </cfRule>
  </conditionalFormatting>
  <conditionalFormatting sqref="L29">
    <cfRule type="containsText" dxfId="320" priority="29" operator="containsText" text="FAUX">
      <formula>NOT(ISERROR(SEARCH("FAUX",L29)))</formula>
    </cfRule>
    <cfRule type="containsText" dxfId="319" priority="30" operator="containsText" text="VRAI">
      <formula>NOT(ISERROR(SEARCH("VRAI",L29)))</formula>
    </cfRule>
  </conditionalFormatting>
  <conditionalFormatting sqref="L31:L46">
    <cfRule type="containsText" dxfId="318" priority="27" operator="containsText" text="FAUX">
      <formula>NOT(ISERROR(SEARCH("FAUX",L31)))</formula>
    </cfRule>
    <cfRule type="containsText" dxfId="317"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7F7DAB2C-F2E9-47C0-8DB5-6522B526A18B}">
      <formula1>($L$7)</formula1>
    </dataValidation>
    <dataValidation type="custom" allowBlank="1" showInputMessage="1" showErrorMessage="1" error="Valeur impossible (suppérieure au taux maximum ou partenaire inéligible)." sqref="E81" xr:uid="{C5D9FE7D-06B0-4247-BDE3-68CF0E56FEB4}">
      <formula1>$L$12</formula1>
    </dataValidation>
    <dataValidation type="custom" allowBlank="1" showInputMessage="1" showErrorMessage="1" error="Valeur impossible (suppérieure au taux maximum ou partenaire inéligible)." sqref="E80" xr:uid="{2C3A0D1D-FA9A-48C7-AF5D-DE79F2328893}">
      <formula1>$L$94</formula1>
    </dataValidation>
    <dataValidation type="custom" allowBlank="1" showInputMessage="1" showErrorMessage="1" error="Valeur impossible (suppérieure au taux maximum ou partenaire inéligible)." sqref="E79" xr:uid="{0174D574-60AF-49C1-A1F6-A33A035ABAB3}">
      <formula1>$L$93</formula1>
    </dataValidation>
    <dataValidation type="custom" allowBlank="1" showInputMessage="1" showErrorMessage="1" error="Valeur impossible (suppérieure au taux maximum ou partenaire inéligible)." sqref="E78" xr:uid="{B98E4234-7BE2-4720-8F7A-533CB1DA26AC}">
      <formula1>$L$92</formula1>
    </dataValidation>
    <dataValidation type="custom" allowBlank="1" showInputMessage="1" showErrorMessage="1" sqref="L51" xr:uid="{F57A1B3F-C478-4899-A32B-F1125415484C}">
      <formula1>$L$5</formula1>
    </dataValidation>
    <dataValidation type="decimal" allowBlank="1" showInputMessage="1" showErrorMessage="1" sqref="D73" xr:uid="{BEBCEEFD-1535-4594-AEDC-964FA642DECD}">
      <formula1>0</formula1>
      <formula2>D72</formula2>
    </dataValidation>
    <dataValidation type="textLength" operator="equal" allowBlank="1" showInputMessage="1" showErrorMessage="1" sqref="E143:F149" xr:uid="{379A5A27-4492-4C40-9220-E4F17CCFF82C}">
      <formula1>14</formula1>
    </dataValidation>
    <dataValidation allowBlank="1" showInputMessage="1" showErrorMessage="1" error="Valeur impossible (suppérieure au taux maximum ou partenaire inéligible)." sqref="D72" xr:uid="{CED1500F-52E4-4F43-ABA0-8C569CCD8D0A}"/>
    <dataValidation type="list" allowBlank="1" showInputMessage="1" showErrorMessage="1" prompt="- Menu déroulant" sqref="D15:I15" xr:uid="{8970C956-3994-45DA-B6BB-3824536CE4CD}">
      <formula1>list_civilité</formula1>
    </dataValidation>
    <dataValidation type="textLength" operator="equal" allowBlank="1" showInputMessage="1" showErrorMessage="1" error="Veuillez renseigner un numéro de SIRET valide." sqref="D10:D11" xr:uid="{13792151-5DFF-4363-9B04-2814B380F0EF}">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A2DF980D-C3ED-4E76-A883-97948AE032A5}">
            <xm:f>NOT(ISERROR(SEARCH("FAUX",'Part1-Coord'!L41)))</xm:f>
            <x14:dxf>
              <font>
                <b/>
                <i val="0"/>
              </font>
              <fill>
                <patternFill>
                  <bgColor theme="5" tint="0.39994506668294322"/>
                </patternFill>
              </fill>
            </x14:dxf>
          </x14:cfRule>
          <x14:cfRule type="containsText" priority="34" operator="containsText" text="VRAI" id="{9ED2BF50-EC5F-43F8-8026-F10592317435}">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2D3E31A3-963C-434D-9D66-2AE7D6B5D8D4}">
          <x14:formula1>
            <xm:f>Réglages!$E$18:$E$29</xm:f>
          </x14:formula1>
          <xm:sqref>D9:I9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0D434-ED59-4CF8-8E76-E30C49216552}">
  <sheetPr codeName="Feuil11">
    <pageSetUpPr fitToPage="1"/>
  </sheetPr>
  <dimension ref="A1:XEV1016"/>
  <sheetViews>
    <sheetView zoomScale="90" zoomScaleNormal="90" zoomScaleSheetLayoutView="100" workbookViewId="0">
      <selection activeCell="F33" sqref="F33"/>
    </sheetView>
  </sheetViews>
  <sheetFormatPr baseColWidth="10" defaultColWidth="0" defaultRowHeight="0" customHeight="1" zeroHeight="1" x14ac:dyDescent="0.25"/>
  <cols>
    <col min="1" max="1" width="3.26953125" style="8" customWidth="1"/>
    <col min="2" max="2" width="1.453125" style="8" customWidth="1"/>
    <col min="3" max="3" width="23.81640625" style="8" customWidth="1"/>
    <col min="4" max="4" width="20.26953125" style="8" customWidth="1"/>
    <col min="5" max="5" width="13.7265625" style="8" customWidth="1"/>
    <col min="6" max="6" width="14.7265625" style="8" customWidth="1"/>
    <col min="7" max="7" width="19.7265625" style="8" customWidth="1"/>
    <col min="8" max="8" width="19.54296875" style="8" customWidth="1"/>
    <col min="9" max="9" width="19.7265625" style="8" customWidth="1"/>
    <col min="10" max="10" width="3.26953125" style="54" customWidth="1"/>
    <col min="11" max="11" width="16.7265625" style="8" hidden="1" customWidth="1"/>
    <col min="12" max="12" width="22.453125" style="8" hidden="1" customWidth="1"/>
    <col min="13" max="16384" width="11.453125" style="8" hidden="1"/>
  </cols>
  <sheetData>
    <row r="1" spans="1:14" customFormat="1" ht="15.75" customHeight="1" thickTop="1" thickBot="1" x14ac:dyDescent="0.4">
      <c r="A1" s="876" t="s">
        <v>54</v>
      </c>
      <c r="B1" s="877"/>
      <c r="C1" s="877"/>
      <c r="D1" s="877"/>
      <c r="E1" s="877"/>
      <c r="F1" s="722"/>
      <c r="G1" s="723"/>
      <c r="H1" s="724"/>
      <c r="I1" s="723"/>
      <c r="J1" s="9"/>
    </row>
    <row r="2" spans="1:14" customFormat="1" ht="15.75" customHeight="1" thickTop="1" thickBot="1" x14ac:dyDescent="0.4">
      <c r="A2" s="878"/>
      <c r="B2" s="879"/>
      <c r="C2" s="879"/>
      <c r="D2" s="879"/>
      <c r="E2" s="879"/>
      <c r="F2" s="722" t="s">
        <v>0</v>
      </c>
      <c r="G2" s="723"/>
      <c r="H2" s="724" t="str">
        <f>IF(VoletGeneral!D9&lt;&gt;"",VoletGeneral!D9,"")</f>
        <v/>
      </c>
      <c r="I2" s="723"/>
      <c r="J2" s="9"/>
    </row>
    <row r="3" spans="1:14" customFormat="1" ht="15.75" customHeight="1" thickTop="1" thickBot="1" x14ac:dyDescent="0.4">
      <c r="A3" s="947"/>
      <c r="B3" s="948"/>
      <c r="C3" s="948"/>
      <c r="D3" s="948"/>
      <c r="E3" s="948"/>
      <c r="F3" s="722" t="s">
        <v>212</v>
      </c>
      <c r="G3" s="723"/>
      <c r="H3" s="942" t="s">
        <v>305</v>
      </c>
      <c r="I3" s="943"/>
      <c r="J3" s="9"/>
    </row>
    <row r="4" spans="1:14" customFormat="1" ht="15.75" customHeight="1" thickTop="1" thickBot="1" x14ac:dyDescent="0.4">
      <c r="A4" s="5"/>
      <c r="B4" s="2"/>
      <c r="C4" s="3">
        <v>20408</v>
      </c>
      <c r="D4" s="1" t="str">
        <f>C4&amp;"-0"</f>
        <v>20408-0</v>
      </c>
      <c r="E4" s="1"/>
      <c r="F4" s="4"/>
      <c r="G4" s="4"/>
      <c r="H4" s="4"/>
      <c r="I4" s="4"/>
      <c r="J4" s="9"/>
    </row>
    <row r="5" spans="1:14" s="31" customFormat="1" ht="15" customHeight="1" thickTop="1" thickBot="1" x14ac:dyDescent="0.35">
      <c r="A5" s="30"/>
      <c r="B5" s="869" t="s">
        <v>38</v>
      </c>
      <c r="C5" s="870"/>
      <c r="D5" s="870"/>
      <c r="E5" s="870"/>
      <c r="F5" s="870"/>
      <c r="G5" s="870"/>
      <c r="H5" s="870"/>
      <c r="I5" s="871"/>
      <c r="J5" s="9"/>
    </row>
    <row r="6" spans="1:14" s="31" customFormat="1" ht="10.15" customHeight="1" thickTop="1" thickBot="1" x14ac:dyDescent="0.35">
      <c r="A6" s="32"/>
      <c r="B6" s="33"/>
      <c r="C6" s="34"/>
      <c r="D6" s="35"/>
      <c r="E6" s="20"/>
      <c r="F6" s="20"/>
      <c r="G6" s="20"/>
      <c r="H6" s="36"/>
      <c r="I6" s="36"/>
      <c r="J6" s="9"/>
    </row>
    <row r="7" spans="1:14" s="31" customFormat="1" ht="15" customHeight="1" thickTop="1" thickBot="1" x14ac:dyDescent="0.35">
      <c r="A7" s="37"/>
      <c r="B7" s="37"/>
      <c r="C7" s="43" t="s">
        <v>38</v>
      </c>
      <c r="D7" s="944"/>
      <c r="E7" s="945"/>
      <c r="F7" s="945"/>
      <c r="G7" s="945"/>
      <c r="H7" s="945"/>
      <c r="I7" s="946"/>
      <c r="J7" s="9"/>
      <c r="K7" s="124" t="s">
        <v>265</v>
      </c>
      <c r="L7" s="342" t="b">
        <f>(SUMIF(Table_type_part7[Type étab partenaire],D9,Table_type_part7[Eligible]))&gt;0</f>
        <v>0</v>
      </c>
      <c r="M7" s="125" t="s">
        <v>119</v>
      </c>
    </row>
    <row r="8" spans="1:14" s="31" customFormat="1" ht="15" customHeight="1" thickTop="1" thickBot="1" x14ac:dyDescent="0.35">
      <c r="A8" s="37"/>
      <c r="B8" s="37"/>
      <c r="C8" s="38" t="s">
        <v>40</v>
      </c>
      <c r="D8" s="759"/>
      <c r="E8" s="949"/>
      <c r="F8" s="949"/>
      <c r="G8" s="949"/>
      <c r="H8" s="949"/>
      <c r="I8" s="950"/>
      <c r="J8" s="41"/>
    </row>
    <row r="9" spans="1:14" s="31" customFormat="1" ht="15" customHeight="1" thickTop="1" thickBot="1" x14ac:dyDescent="0.35">
      <c r="A9" s="37"/>
      <c r="B9" s="37"/>
      <c r="C9" s="38" t="s">
        <v>29</v>
      </c>
      <c r="D9" s="951"/>
      <c r="E9" s="951"/>
      <c r="F9" s="951"/>
      <c r="G9" s="951"/>
      <c r="H9" s="951"/>
      <c r="I9" s="951"/>
      <c r="J9" s="44"/>
      <c r="K9" s="124" t="s">
        <v>266</v>
      </c>
      <c r="L9" s="343" t="b">
        <f>(SUMIF(Table_type_part7[Type étab partenaire],D9,Table_type_part7[cout marginal]))&gt;0</f>
        <v>0</v>
      </c>
      <c r="M9" s="125" t="s">
        <v>119</v>
      </c>
    </row>
    <row r="10" spans="1:14" s="31" customFormat="1" ht="15" customHeight="1" thickTop="1" thickBot="1" x14ac:dyDescent="0.35">
      <c r="A10" s="42"/>
      <c r="B10" s="42"/>
      <c r="C10" s="390" t="s">
        <v>41</v>
      </c>
      <c r="D10" s="952"/>
      <c r="E10" s="952"/>
      <c r="F10" s="952"/>
      <c r="G10" s="952"/>
      <c r="H10" s="952"/>
      <c r="I10" s="952"/>
      <c r="J10" s="44"/>
      <c r="K10" s="124" t="s">
        <v>267</v>
      </c>
      <c r="L10" s="344" t="str">
        <f>IF(L7,IF(L9,"Cout marginal", "Cout complet"),"Part. non finançable")</f>
        <v>Part. non finançable</v>
      </c>
      <c r="M10" s="125"/>
      <c r="N10" s="125" t="s">
        <v>171</v>
      </c>
    </row>
    <row r="11" spans="1:14" s="31" customFormat="1" ht="41.15" hidden="1" customHeight="1" thickTop="1" thickBot="1" x14ac:dyDescent="0.35">
      <c r="A11" s="42"/>
      <c r="B11" s="356"/>
      <c r="C11" s="955" t="str">
        <f>IF(L31,"Si l’établissement partenaire est une entreprise : dans la case Commentaires en bas de l'onglet, veuillez renseigner le(s) Work Package(s) qui est (sont) associé(s)"&amp; "à la catégorie de recherche (Recherche fondamentale / Recherche industrielle / Développement expérimental) choisie en cellule D9","")</f>
        <v/>
      </c>
      <c r="D11" s="956"/>
      <c r="E11" s="956"/>
      <c r="F11" s="956"/>
      <c r="G11" s="956"/>
      <c r="H11" s="956"/>
      <c r="I11" s="956"/>
      <c r="J11" s="44"/>
      <c r="K11" s="124"/>
      <c r="L11" s="125"/>
      <c r="M11" s="125"/>
      <c r="N11" s="280"/>
    </row>
    <row r="12" spans="1:14" s="31" customFormat="1" ht="52.15" customHeight="1" thickTop="1" thickBot="1" x14ac:dyDescent="0.35">
      <c r="A12" s="37"/>
      <c r="B12" s="25"/>
      <c r="C12" s="957" t="str">
        <f>IF(L7, IF(L9, "Ce partenaire est finançable à coût marginal. Le taux d’aide est de 100%. Les frais généraux forfaitaires sont de "&amp;Réglages!M16&amp;"% maximum.",
                   "Ce partenaire est finançable à coût complet."&amp;" Le taux d’aide maximum dépend du type de structure, il est indiqué en bas de ce formulaire. L’aide demandée est automatiquement calculée"&amp;" par multiplication de l’assiette totale de l’aide par le taux d’aide retenu. Les frais de structure, en deux catégories, sont à demander à la fin de ce formulaire."),
      "Ce partenaire n’est pas finançable : merci de sélectionner un type de partenaire ci-dessus. Si le type partenaire est déjà sélectionné, merci de remplir des apports.")</f>
        <v>Ce partenaire n’est pas finançable : merci de sélectionner un type de partenaire ci-dessus. Si le type partenaire est déjà sélectionné, merci de remplir des apports.</v>
      </c>
      <c r="D12" s="958"/>
      <c r="E12" s="958"/>
      <c r="F12" s="958"/>
      <c r="G12" s="958"/>
      <c r="H12" s="958"/>
      <c r="I12" s="959"/>
      <c r="J12" s="41"/>
      <c r="K12" s="124" t="s">
        <v>121</v>
      </c>
      <c r="L12" s="343" t="b">
        <f>(SUMIF(Table_type_part7[Type étab partenaire],D9,Table_type_part7[frais env]))&gt;0</f>
        <v>0</v>
      </c>
      <c r="M12" s="125" t="s">
        <v>119</v>
      </c>
    </row>
    <row r="13" spans="1:14" s="31" customFormat="1" ht="15" customHeight="1" thickTop="1" thickBot="1" x14ac:dyDescent="0.35">
      <c r="A13" s="30"/>
      <c r="B13" s="869" t="s">
        <v>42</v>
      </c>
      <c r="C13" s="870"/>
      <c r="D13" s="870"/>
      <c r="E13" s="870"/>
      <c r="F13" s="870"/>
      <c r="G13" s="870"/>
      <c r="H13" s="870"/>
      <c r="I13" s="871"/>
      <c r="J13" s="44"/>
      <c r="K13" s="124" t="s">
        <v>268</v>
      </c>
      <c r="L13" s="343" t="b">
        <f>(SUMIF(Table_type_part7[Type étab partenaire],D9,Table_type_part7[Décharges]))&gt;0</f>
        <v>0</v>
      </c>
      <c r="M13" s="125" t="s">
        <v>119</v>
      </c>
    </row>
    <row r="14" spans="1:14" s="31" customFormat="1" ht="9.4" customHeight="1" thickTop="1" thickBot="1" x14ac:dyDescent="0.4">
      <c r="A14" s="32"/>
      <c r="B14" s="33"/>
      <c r="C14" s="45"/>
      <c r="D14" s="36"/>
      <c r="E14" s="36"/>
      <c r="F14" s="36"/>
      <c r="G14" s="36"/>
      <c r="H14" s="36"/>
      <c r="I14" s="36"/>
      <c r="J14" s="41"/>
      <c r="K14" s="124"/>
      <c r="L14"/>
      <c r="M14" s="125"/>
    </row>
    <row r="15" spans="1:14" s="31" customFormat="1" ht="15" customHeight="1" thickTop="1" thickBot="1" x14ac:dyDescent="0.4">
      <c r="A15" s="37"/>
      <c r="B15" s="37"/>
      <c r="C15" s="38" t="s">
        <v>33</v>
      </c>
      <c r="D15" s="924"/>
      <c r="E15" s="953"/>
      <c r="F15" s="953"/>
      <c r="G15" s="953"/>
      <c r="H15" s="953"/>
      <c r="I15" s="954"/>
      <c r="J15" s="44"/>
      <c r="K15"/>
      <c r="L15"/>
      <c r="M15"/>
    </row>
    <row r="16" spans="1:14" s="31" customFormat="1" ht="15" customHeight="1" thickTop="1" thickBot="1" x14ac:dyDescent="0.35">
      <c r="A16" s="37"/>
      <c r="B16" s="37"/>
      <c r="C16" s="38" t="s">
        <v>1</v>
      </c>
      <c r="D16" s="924"/>
      <c r="E16" s="925"/>
      <c r="F16" s="925"/>
      <c r="G16" s="925"/>
      <c r="H16" s="925"/>
      <c r="I16" s="926"/>
      <c r="J16" s="44"/>
    </row>
    <row r="17" spans="1:16376" s="31" customFormat="1" ht="15" customHeight="1" thickTop="1" thickBot="1" x14ac:dyDescent="0.35">
      <c r="A17" s="37"/>
      <c r="B17" s="37"/>
      <c r="C17" s="38" t="s">
        <v>2</v>
      </c>
      <c r="D17" s="924"/>
      <c r="E17" s="925"/>
      <c r="F17" s="925"/>
      <c r="G17" s="925"/>
      <c r="H17" s="925"/>
      <c r="I17" s="926"/>
      <c r="J17" s="44"/>
      <c r="K17" s="124" t="s">
        <v>269</v>
      </c>
      <c r="L17" s="346">
        <f>SUMIF(Table_type_part7[Type étab partenaire],D9,Table_type_part7[taux d’aide])</f>
        <v>0</v>
      </c>
      <c r="M17" s="125" t="s">
        <v>119</v>
      </c>
    </row>
    <row r="18" spans="1:16376" s="31" customFormat="1" ht="15" customHeight="1" thickTop="1" thickBot="1" x14ac:dyDescent="0.35">
      <c r="A18" s="37"/>
      <c r="B18" s="37"/>
      <c r="C18" s="38" t="s">
        <v>28</v>
      </c>
      <c r="D18" s="924"/>
      <c r="E18" s="925"/>
      <c r="F18" s="925"/>
      <c r="G18" s="925"/>
      <c r="H18" s="925"/>
      <c r="I18" s="926"/>
      <c r="J18" s="44"/>
      <c r="K18" s="124" t="s">
        <v>270</v>
      </c>
      <c r="L18" s="347">
        <f>Tableau6[taux]</f>
        <v>1</v>
      </c>
      <c r="M18" s="125" t="s">
        <v>119</v>
      </c>
    </row>
    <row r="19" spans="1:16376" s="31" customFormat="1" ht="15" customHeight="1" thickTop="1" thickBot="1" x14ac:dyDescent="0.35">
      <c r="A19" s="37"/>
      <c r="B19" s="37"/>
      <c r="C19" s="38" t="s">
        <v>4</v>
      </c>
      <c r="D19" s="927"/>
      <c r="E19" s="925"/>
      <c r="F19" s="925"/>
      <c r="G19" s="925"/>
      <c r="H19" s="925"/>
      <c r="I19" s="926"/>
      <c r="J19" s="44"/>
      <c r="K19" s="124" t="s">
        <v>271</v>
      </c>
      <c r="L19" s="346">
        <f>L17*L18</f>
        <v>0</v>
      </c>
    </row>
    <row r="20" spans="1:16376" s="31" customFormat="1" ht="15" customHeight="1" thickTop="1" thickBot="1" x14ac:dyDescent="0.35">
      <c r="A20" s="37"/>
      <c r="B20" s="37"/>
      <c r="C20" s="38" t="s">
        <v>3</v>
      </c>
      <c r="D20" s="928"/>
      <c r="E20" s="928"/>
      <c r="F20" s="928"/>
      <c r="G20" s="928"/>
      <c r="H20" s="928"/>
      <c r="I20" s="928"/>
      <c r="J20" s="44"/>
    </row>
    <row r="21" spans="1:16376" s="31" customFormat="1" ht="13.15" customHeight="1" thickTop="1" thickBot="1" x14ac:dyDescent="0.35">
      <c r="A21" s="37"/>
      <c r="B21" s="42"/>
      <c r="C21" s="25"/>
      <c r="D21" s="27"/>
      <c r="E21" s="27"/>
      <c r="F21" s="28"/>
      <c r="G21" s="28"/>
      <c r="H21" s="28"/>
      <c r="I21" s="28"/>
      <c r="J21" s="44"/>
      <c r="K21" s="196" t="s">
        <v>272</v>
      </c>
    </row>
    <row r="22" spans="1:16376" s="40" customFormat="1" ht="15" customHeight="1" thickTop="1" thickBot="1" x14ac:dyDescent="0.35">
      <c r="B22" s="869" t="s">
        <v>151</v>
      </c>
      <c r="C22" s="870"/>
      <c r="D22" s="870"/>
      <c r="E22" s="870"/>
      <c r="F22" s="870"/>
      <c r="G22" s="870"/>
      <c r="H22" s="870"/>
      <c r="I22" s="870"/>
      <c r="K22" s="348" t="s">
        <v>273</v>
      </c>
      <c r="L22" s="348" t="s">
        <v>274</v>
      </c>
      <c r="M22" s="348" t="s">
        <v>275</v>
      </c>
    </row>
    <row r="23" spans="1:16376" s="40" customFormat="1" ht="9.4" customHeight="1" thickTop="1" thickBot="1" x14ac:dyDescent="0.35">
      <c r="K23" s="349" t="s">
        <v>276</v>
      </c>
      <c r="L23" s="350" t="b">
        <f>(AND(L7,NOT(L9)))</f>
        <v>0</v>
      </c>
      <c r="M23" s="351" t="s">
        <v>277</v>
      </c>
    </row>
    <row r="24" spans="1:16376" s="57" customFormat="1" ht="15.75" customHeight="1" thickTop="1" thickBot="1" x14ac:dyDescent="0.35">
      <c r="A24" s="51"/>
      <c r="B24" s="933" t="s">
        <v>1</v>
      </c>
      <c r="C24" s="934"/>
      <c r="D24" s="929"/>
      <c r="E24" s="930"/>
      <c r="F24" s="930"/>
      <c r="G24" s="930"/>
      <c r="H24" s="930"/>
      <c r="I24" s="931"/>
      <c r="J24" s="39"/>
      <c r="K24" s="349"/>
      <c r="L24" s="351"/>
      <c r="M24" s="351"/>
    </row>
    <row r="25" spans="1:16376" s="57" customFormat="1" ht="15.75" customHeight="1" thickTop="1" thickBot="1" x14ac:dyDescent="0.35">
      <c r="A25" s="51"/>
      <c r="B25" s="933" t="s">
        <v>2</v>
      </c>
      <c r="C25" s="934"/>
      <c r="D25" s="929"/>
      <c r="E25" s="930"/>
      <c r="F25" s="930"/>
      <c r="G25" s="930"/>
      <c r="H25" s="930"/>
      <c r="I25" s="931"/>
      <c r="J25" s="39"/>
      <c r="K25" s="349" t="s">
        <v>294</v>
      </c>
      <c r="L25" s="350" t="b">
        <f>(OR(L9,NOT(L7)))</f>
        <v>1</v>
      </c>
      <c r="M25" s="351" t="s">
        <v>295</v>
      </c>
    </row>
    <row r="26" spans="1:16376" s="57" customFormat="1" ht="15.75" customHeight="1" thickTop="1" thickBot="1" x14ac:dyDescent="0.35">
      <c r="A26" s="51"/>
      <c r="B26" s="933" t="s">
        <v>4</v>
      </c>
      <c r="C26" s="934"/>
      <c r="D26" s="929"/>
      <c r="E26" s="930"/>
      <c r="F26" s="930"/>
      <c r="G26" s="930"/>
      <c r="H26" s="930"/>
      <c r="I26" s="931"/>
      <c r="J26" s="39"/>
      <c r="K26" s="351"/>
      <c r="L26" s="351"/>
      <c r="M26" s="351"/>
    </row>
    <row r="27" spans="1:16376" s="57" customFormat="1" ht="15.75" customHeight="1" thickTop="1" thickBot="1" x14ac:dyDescent="0.35">
      <c r="A27" s="275"/>
      <c r="B27" s="969" t="s">
        <v>3</v>
      </c>
      <c r="C27" s="970"/>
      <c r="D27" s="960"/>
      <c r="E27" s="961"/>
      <c r="F27" s="961"/>
      <c r="G27" s="961"/>
      <c r="H27" s="961"/>
      <c r="I27" s="962"/>
      <c r="J27" s="50"/>
      <c r="K27" s="349" t="s">
        <v>296</v>
      </c>
      <c r="L27" s="350" t="b">
        <f>NOT(L7)</f>
        <v>1</v>
      </c>
      <c r="M27" s="351"/>
    </row>
    <row r="28" spans="1:16376" s="75" customFormat="1" ht="12.4" customHeight="1" thickTop="1" thickBot="1" x14ac:dyDescent="0.4">
      <c r="A28" s="275"/>
      <c r="B28" s="24"/>
      <c r="C28" s="24"/>
      <c r="D28" s="24"/>
      <c r="E28" s="24"/>
      <c r="F28" s="24"/>
      <c r="G28" s="24"/>
      <c r="H28" s="24"/>
      <c r="I28" s="24"/>
      <c r="J28" s="526"/>
      <c r="K28"/>
      <c r="L28"/>
      <c r="M28"/>
      <c r="N28"/>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row>
    <row r="29" spans="1:16376" s="31" customFormat="1" ht="15" customHeight="1" thickTop="1" thickBot="1" x14ac:dyDescent="0.4">
      <c r="A29" s="275"/>
      <c r="B29" s="963" t="s">
        <v>237</v>
      </c>
      <c r="C29" s="963"/>
      <c r="D29" s="963"/>
      <c r="E29" s="963"/>
      <c r="F29" s="963"/>
      <c r="G29" s="963"/>
      <c r="H29" s="963"/>
      <c r="I29" s="963"/>
      <c r="J29" s="44"/>
      <c r="K29" s="357" t="s">
        <v>297</v>
      </c>
      <c r="L29" s="358" t="str">
        <f>IF(OR(L9,L12),"VRAI","FAUX")</f>
        <v>FAUX</v>
      </c>
      <c r="M29" s="359"/>
      <c r="N29"/>
    </row>
    <row r="30" spans="1:16376" s="76" customFormat="1" ht="30" customHeight="1" thickTop="1" thickBot="1" x14ac:dyDescent="0.4">
      <c r="A30" s="275"/>
      <c r="B30" s="881" t="s">
        <v>36</v>
      </c>
      <c r="C30" s="881"/>
      <c r="D30" s="881"/>
      <c r="E30" s="881"/>
      <c r="F30" s="881"/>
      <c r="G30" s="881"/>
      <c r="H30" s="881"/>
      <c r="I30" s="881"/>
      <c r="J30" s="449"/>
      <c r="K30"/>
      <c r="L30"/>
      <c r="M30"/>
    </row>
    <row r="31" spans="1:16376" s="31" customFormat="1" ht="24" customHeight="1" thickTop="1" thickBot="1" x14ac:dyDescent="0.35">
      <c r="A31" s="275"/>
      <c r="B31" s="841" t="s">
        <v>240</v>
      </c>
      <c r="C31" s="842"/>
      <c r="D31" s="843"/>
      <c r="E31" s="318" t="s">
        <v>335</v>
      </c>
      <c r="F31" s="318" t="s">
        <v>68</v>
      </c>
      <c r="G31" s="318" t="s">
        <v>5</v>
      </c>
      <c r="H31" s="318" t="s">
        <v>6</v>
      </c>
      <c r="I31" s="319" t="s">
        <v>7</v>
      </c>
      <c r="J31" s="44"/>
      <c r="K31" s="360" t="s">
        <v>300</v>
      </c>
      <c r="L31" s="361" t="b">
        <f>(SUMIF(Réglages!E24:E26,D9,Table_type_part7[taux d’aide]))&gt;0</f>
        <v>0</v>
      </c>
      <c r="M31" s="362"/>
    </row>
    <row r="32" spans="1:16376" s="300" customFormat="1" ht="24" hidden="1" customHeight="1" thickTop="1" thickBot="1" x14ac:dyDescent="0.35">
      <c r="A32" s="51"/>
      <c r="B32" s="835" t="s">
        <v>336</v>
      </c>
      <c r="C32" s="836"/>
      <c r="D32" s="837"/>
      <c r="E32" s="386" t="str">
        <f>IF(AND(ISNUMBER(F32),ISNUMBER(G32)),G32/F32," ")</f>
        <v xml:space="preserve"> </v>
      </c>
      <c r="F32" s="387"/>
      <c r="G32" s="478"/>
      <c r="H32" s="388"/>
      <c r="I32" s="299" t="str">
        <f>IF(OR(ISNUMBER(G32),ISNUMBER(H32)),ROUND(IF(ISNUMBER(G32),G32,0)-IF(ISNUMBER(H32),H32,0),2)," ")</f>
        <v xml:space="preserve"> </v>
      </c>
      <c r="J32" s="298"/>
      <c r="K32" s="31"/>
      <c r="L32" s="31"/>
      <c r="M32" s="31"/>
    </row>
    <row r="33" spans="1:13" s="300" customFormat="1" ht="24" customHeight="1" thickTop="1" thickBot="1" x14ac:dyDescent="0.4">
      <c r="A33" s="51"/>
      <c r="B33" s="835" t="s">
        <v>337</v>
      </c>
      <c r="C33" s="836"/>
      <c r="D33" s="837"/>
      <c r="E33" s="476" t="str">
        <f t="shared" ref="E33:E36" si="0">IF(AND(ISNUMBER(F33),ISNUMBER(G33)),G33/F33," ")</f>
        <v xml:space="preserve"> </v>
      </c>
      <c r="F33" s="481"/>
      <c r="G33" s="482"/>
      <c r="H33" s="483"/>
      <c r="I33" s="463" t="str">
        <f t="shared" ref="I33:I36" si="1">IF(OR(ISNUMBER(G33),ISNUMBER(H33)),ROUND(IF(ISNUMBER(G33),G33,0)-IF(ISNUMBER(H33),H33,0),2)," ")</f>
        <v xml:space="preserve"> </v>
      </c>
      <c r="J33" s="298"/>
    </row>
    <row r="34" spans="1:13" s="300" customFormat="1" ht="24" customHeight="1" thickTop="1" thickBot="1" x14ac:dyDescent="0.4">
      <c r="A34" s="297"/>
      <c r="B34" s="838" t="s">
        <v>243</v>
      </c>
      <c r="C34" s="839"/>
      <c r="D34" s="840"/>
      <c r="E34" s="477" t="str">
        <f t="shared" si="0"/>
        <v xml:space="preserve"> </v>
      </c>
      <c r="F34" s="481"/>
      <c r="G34" s="482"/>
      <c r="H34" s="483"/>
      <c r="I34" s="464" t="str">
        <f t="shared" si="1"/>
        <v xml:space="preserve"> </v>
      </c>
      <c r="J34" s="298"/>
    </row>
    <row r="35" spans="1:13" s="300" customFormat="1" ht="24" customHeight="1" thickTop="1" thickBot="1" x14ac:dyDescent="0.4">
      <c r="A35" s="297"/>
      <c r="B35" s="835" t="s">
        <v>338</v>
      </c>
      <c r="C35" s="836"/>
      <c r="D35" s="837"/>
      <c r="E35" s="476" t="str">
        <f t="shared" si="0"/>
        <v xml:space="preserve"> </v>
      </c>
      <c r="F35" s="481"/>
      <c r="G35" s="482"/>
      <c r="H35" s="483"/>
      <c r="I35" s="465" t="str">
        <f t="shared" si="1"/>
        <v xml:space="preserve"> </v>
      </c>
      <c r="J35" s="298"/>
    </row>
    <row r="36" spans="1:13" s="300" customFormat="1" ht="24" customHeight="1" thickTop="1" thickBot="1" x14ac:dyDescent="0.4">
      <c r="A36" s="297"/>
      <c r="B36" s="835" t="s">
        <v>339</v>
      </c>
      <c r="C36" s="836"/>
      <c r="D36" s="837"/>
      <c r="E36" s="476" t="str">
        <f t="shared" si="0"/>
        <v xml:space="preserve"> </v>
      </c>
      <c r="F36" s="481"/>
      <c r="G36" s="482"/>
      <c r="H36" s="483"/>
      <c r="I36" s="465" t="str">
        <f t="shared" si="1"/>
        <v xml:space="preserve"> </v>
      </c>
      <c r="J36" s="298"/>
    </row>
    <row r="37" spans="1:13" s="300" customFormat="1" ht="24" customHeight="1" thickTop="1" thickBot="1" x14ac:dyDescent="0.4">
      <c r="A37" s="297"/>
      <c r="B37" s="847" t="s">
        <v>253</v>
      </c>
      <c r="C37" s="848"/>
      <c r="D37" s="848"/>
      <c r="E37" s="848"/>
      <c r="F37" s="974"/>
      <c r="G37" s="482"/>
      <c r="H37" s="483"/>
      <c r="I37" s="466" t="str">
        <f>IF(OR(ISNUMBER(G37),ISNUMBER(H37)),ROUND(IF(ISNUMBER(G37),G37,0)-IF(ISNUMBER(H37),H37,0),2),"")</f>
        <v/>
      </c>
      <c r="J37" s="298"/>
    </row>
    <row r="38" spans="1:13" s="300" customFormat="1" ht="24" customHeight="1" thickTop="1" thickBot="1" x14ac:dyDescent="0.4">
      <c r="A38" s="297"/>
      <c r="B38" s="847" t="s">
        <v>254</v>
      </c>
      <c r="C38" s="848"/>
      <c r="D38" s="848"/>
      <c r="E38" s="848"/>
      <c r="F38" s="848"/>
      <c r="G38" s="482"/>
      <c r="H38" s="483"/>
      <c r="I38" s="466" t="str">
        <f>IF(OR(ISNUMBER(G38),ISNUMBER(H38)),ROUND(IF(ISNUMBER(G38),G38,0)-IF(ISNUMBER(H38),H38,0),2),"")</f>
        <v/>
      </c>
      <c r="J38" s="298"/>
    </row>
    <row r="39" spans="1:13" s="300" customFormat="1" ht="24" customHeight="1" thickTop="1" thickBot="1" x14ac:dyDescent="0.4">
      <c r="A39" s="297"/>
      <c r="B39" s="851" t="s">
        <v>180</v>
      </c>
      <c r="C39" s="852"/>
      <c r="D39" s="852"/>
      <c r="E39" s="852"/>
      <c r="F39" s="852"/>
      <c r="G39" s="527"/>
      <c r="H39" s="528"/>
      <c r="I39" s="513" t="str">
        <f>IF(OR(ISNUMBER(G39),ISNUMBER(H39)),ROUND(IF(ISNUMBER(G39),G39,0)-IF(ISNUMBER(H39),H39,0),2),"")</f>
        <v/>
      </c>
      <c r="J39" s="298"/>
    </row>
    <row r="40" spans="1:13" s="300" customFormat="1" ht="24" customHeight="1" thickTop="1" thickBot="1" x14ac:dyDescent="0.4">
      <c r="A40" s="297"/>
      <c r="B40" s="965" t="s">
        <v>241</v>
      </c>
      <c r="C40" s="966"/>
      <c r="D40" s="967"/>
      <c r="E40" s="450" t="s">
        <v>335</v>
      </c>
      <c r="F40" s="529" t="s">
        <v>68</v>
      </c>
      <c r="G40" s="529" t="s">
        <v>5</v>
      </c>
      <c r="H40" s="450" t="s">
        <v>6</v>
      </c>
      <c r="I40" s="451" t="s">
        <v>7</v>
      </c>
      <c r="J40" s="298"/>
    </row>
    <row r="41" spans="1:13" s="300" customFormat="1" ht="24" customHeight="1" thickTop="1" thickBot="1" x14ac:dyDescent="0.4">
      <c r="A41" s="297"/>
      <c r="B41" s="854" t="s">
        <v>340</v>
      </c>
      <c r="C41" s="855"/>
      <c r="D41" s="389" t="s">
        <v>341</v>
      </c>
      <c r="E41" s="476" t="str">
        <f t="shared" ref="E41:E46" si="2">IF(AND(ISNUMBER(F41),ISNUMBER(G41)),G41/F41," ")</f>
        <v xml:space="preserve"> </v>
      </c>
      <c r="F41" s="481"/>
      <c r="G41" s="482"/>
      <c r="H41" s="484"/>
      <c r="I41" s="468" t="str">
        <f t="shared" ref="I41:I46" si="3">IF(OR(ISNUMBER(G41),ISNUMBER(H41)),ROUND(IF(ISNUMBER(G41),G41,0)-IF(ISNUMBER(H41),H41,0),2)," ")</f>
        <v xml:space="preserve"> </v>
      </c>
      <c r="J41" s="298"/>
    </row>
    <row r="42" spans="1:13" s="300" customFormat="1" ht="24" customHeight="1" thickTop="1" thickBot="1" x14ac:dyDescent="0.4">
      <c r="A42" s="297"/>
      <c r="B42" s="856"/>
      <c r="C42" s="857"/>
      <c r="D42" s="389" t="s">
        <v>342</v>
      </c>
      <c r="E42" s="476" t="str">
        <f t="shared" si="2"/>
        <v xml:space="preserve"> </v>
      </c>
      <c r="F42" s="481"/>
      <c r="G42" s="482"/>
      <c r="H42" s="484"/>
      <c r="I42" s="468" t="str">
        <f t="shared" si="3"/>
        <v xml:space="preserve"> </v>
      </c>
      <c r="J42" s="298"/>
    </row>
    <row r="43" spans="1:13" s="300" customFormat="1" ht="24" customHeight="1" thickTop="1" thickBot="1" x14ac:dyDescent="0.4">
      <c r="A43" s="297"/>
      <c r="B43" s="835" t="s">
        <v>337</v>
      </c>
      <c r="C43" s="836"/>
      <c r="D43" s="837"/>
      <c r="E43" s="476" t="str">
        <f t="shared" si="2"/>
        <v xml:space="preserve"> </v>
      </c>
      <c r="F43" s="481"/>
      <c r="G43" s="482"/>
      <c r="H43" s="484"/>
      <c r="I43" s="468" t="str">
        <f t="shared" si="3"/>
        <v xml:space="preserve"> </v>
      </c>
      <c r="J43" s="298"/>
    </row>
    <row r="44" spans="1:13" s="300" customFormat="1" ht="24" customHeight="1" thickTop="1" thickBot="1" x14ac:dyDescent="0.4">
      <c r="A44" s="297"/>
      <c r="B44" s="835" t="s">
        <v>243</v>
      </c>
      <c r="C44" s="836"/>
      <c r="D44" s="837"/>
      <c r="E44" s="476" t="str">
        <f>IF(AND(ISNUMBER(F44),ISNUMBER(G44)),G44/F44," ")</f>
        <v xml:space="preserve"> </v>
      </c>
      <c r="F44" s="481"/>
      <c r="G44" s="482"/>
      <c r="H44" s="484"/>
      <c r="I44" s="468" t="str">
        <f t="shared" si="3"/>
        <v xml:space="preserve"> </v>
      </c>
      <c r="J44" s="298"/>
    </row>
    <row r="45" spans="1:13" s="31" customFormat="1" ht="24" customHeight="1" thickTop="1" thickBot="1" x14ac:dyDescent="0.35">
      <c r="A45" s="47"/>
      <c r="B45" s="835" t="s">
        <v>338</v>
      </c>
      <c r="C45" s="836"/>
      <c r="D45" s="837"/>
      <c r="E45" s="476" t="str">
        <f t="shared" si="2"/>
        <v xml:space="preserve"> </v>
      </c>
      <c r="F45" s="481"/>
      <c r="G45" s="482"/>
      <c r="H45" s="484"/>
      <c r="I45" s="468" t="str">
        <f t="shared" si="3"/>
        <v xml:space="preserve"> </v>
      </c>
      <c r="J45" s="44"/>
      <c r="K45" s="300"/>
      <c r="L45" s="300"/>
      <c r="M45" s="300"/>
    </row>
    <row r="46" spans="1:13" s="31" customFormat="1" ht="24" customHeight="1" thickTop="1" thickBot="1" x14ac:dyDescent="0.35">
      <c r="A46" s="47"/>
      <c r="B46" s="838" t="s">
        <v>339</v>
      </c>
      <c r="C46" s="839"/>
      <c r="D46" s="840"/>
      <c r="E46" s="477" t="str">
        <f t="shared" si="2"/>
        <v xml:space="preserve"> </v>
      </c>
      <c r="F46" s="481"/>
      <c r="G46" s="482"/>
      <c r="H46" s="485"/>
      <c r="I46" s="469" t="str">
        <f t="shared" si="3"/>
        <v xml:space="preserve"> </v>
      </c>
      <c r="J46" s="44"/>
    </row>
    <row r="47" spans="1:13" s="31" customFormat="1" ht="24" hidden="1" customHeight="1" thickTop="1" thickBot="1" x14ac:dyDescent="0.35">
      <c r="A47" s="47"/>
      <c r="B47" s="858"/>
      <c r="C47" s="859"/>
      <c r="D47" s="859"/>
      <c r="E47" s="860"/>
      <c r="F47" s="486"/>
      <c r="G47" s="48"/>
      <c r="H47" s="391"/>
      <c r="I47" s="56"/>
      <c r="J47" s="44"/>
    </row>
    <row r="48" spans="1:13" s="31" customFormat="1" ht="24" customHeight="1" thickTop="1" thickBot="1" x14ac:dyDescent="0.35">
      <c r="A48" s="47"/>
      <c r="B48" s="861" t="s">
        <v>44</v>
      </c>
      <c r="C48" s="862"/>
      <c r="D48" s="862"/>
      <c r="E48" s="863"/>
      <c r="F48" s="487">
        <f>SUM(F32:F36,F41:F46)</f>
        <v>0</v>
      </c>
      <c r="G48" s="470">
        <f>SUM(G32:G39,G41:G46)</f>
        <v>0</v>
      </c>
      <c r="H48" s="471">
        <f>SUM(H32:H39)</f>
        <v>0</v>
      </c>
      <c r="I48" s="472">
        <f>SUM(I32:I39,I41:I47)</f>
        <v>0</v>
      </c>
      <c r="J48" s="44"/>
    </row>
    <row r="49" spans="1:16" s="31" customFormat="1" ht="12.4" customHeight="1" thickTop="1" thickBot="1" x14ac:dyDescent="0.35">
      <c r="A49" s="249"/>
      <c r="B49" s="307"/>
      <c r="C49" s="307"/>
      <c r="D49" s="307"/>
      <c r="E49" s="307"/>
      <c r="F49" s="308"/>
      <c r="G49" s="309"/>
      <c r="H49" s="309"/>
      <c r="I49" s="309"/>
      <c r="J49" s="44"/>
    </row>
    <row r="50" spans="1:16" s="31" customFormat="1" ht="24" customHeight="1" thickTop="1" thickBot="1" x14ac:dyDescent="0.35">
      <c r="A50" s="47"/>
      <c r="B50" s="964" t="s">
        <v>244</v>
      </c>
      <c r="C50" s="964"/>
      <c r="D50" s="964"/>
      <c r="E50" s="964"/>
      <c r="F50" s="964"/>
      <c r="G50" s="964"/>
      <c r="H50" s="964"/>
      <c r="I50" s="964"/>
      <c r="J50" s="44"/>
      <c r="N50" s="166"/>
      <c r="O50" s="166"/>
      <c r="P50" s="166"/>
    </row>
    <row r="51" spans="1:16" s="31" customFormat="1" ht="24" customHeight="1" thickTop="1" thickBot="1" x14ac:dyDescent="0.4">
      <c r="A51" s="47"/>
      <c r="B51" s="844" t="s">
        <v>320</v>
      </c>
      <c r="C51" s="845"/>
      <c r="D51" s="845"/>
      <c r="E51" s="845"/>
      <c r="F51" s="846"/>
      <c r="G51" s="321" t="s">
        <v>5</v>
      </c>
      <c r="H51" s="321" t="s">
        <v>6</v>
      </c>
      <c r="I51" s="319" t="s">
        <v>7</v>
      </c>
      <c r="J51" s="44"/>
      <c r="K51" s="96"/>
      <c r="L51"/>
      <c r="M51" s="166"/>
    </row>
    <row r="52" spans="1:16" s="31" customFormat="1" ht="24" customHeight="1" thickTop="1" thickBot="1" x14ac:dyDescent="0.35">
      <c r="A52" s="47"/>
      <c r="B52" s="312"/>
      <c r="C52" s="315" t="s">
        <v>239</v>
      </c>
      <c r="D52" s="488"/>
      <c r="E52" s="795" t="s">
        <v>12</v>
      </c>
      <c r="F52" s="795"/>
      <c r="G52" s="488"/>
      <c r="H52" s="488"/>
      <c r="I52" s="475">
        <f>IF(OR(ISNUMBER(G52),ISNUMBER(H52)),ROUND(IF(ISNUMBER(G52),G52,0)-IF(ISNUMBER(H52),H52,0),2),0)</f>
        <v>0</v>
      </c>
      <c r="J52" s="44"/>
      <c r="N52" s="166"/>
      <c r="O52" s="166"/>
      <c r="P52" s="166"/>
    </row>
    <row r="53" spans="1:16" s="31" customFormat="1" ht="12.4" customHeight="1" thickTop="1" thickBot="1" x14ac:dyDescent="0.35">
      <c r="A53" s="249"/>
      <c r="B53" s="307"/>
      <c r="C53" s="307"/>
      <c r="D53" s="307"/>
      <c r="E53" s="307"/>
      <c r="F53" s="308"/>
      <c r="G53" s="309"/>
      <c r="H53" s="309"/>
      <c r="I53" s="309"/>
      <c r="J53" s="44"/>
    </row>
    <row r="54" spans="1:16" s="31" customFormat="1" ht="24" customHeight="1" thickTop="1" thickBot="1" x14ac:dyDescent="0.35">
      <c r="A54" s="47"/>
      <c r="B54" s="964" t="s">
        <v>45</v>
      </c>
      <c r="C54" s="964"/>
      <c r="D54" s="964"/>
      <c r="E54" s="964"/>
      <c r="F54" s="964"/>
      <c r="G54" s="964"/>
      <c r="H54" s="964"/>
      <c r="I54" s="964"/>
      <c r="J54" s="44"/>
      <c r="N54" s="166"/>
      <c r="O54" s="166"/>
      <c r="P54" s="166"/>
    </row>
    <row r="55" spans="1:16" s="31" customFormat="1" ht="24" customHeight="1" thickTop="1" thickBot="1" x14ac:dyDescent="0.35">
      <c r="A55" s="47"/>
      <c r="B55" s="791"/>
      <c r="C55" s="792"/>
      <c r="D55" s="314"/>
      <c r="E55" s="314"/>
      <c r="F55" s="313"/>
      <c r="G55" s="321" t="s">
        <v>5</v>
      </c>
      <c r="H55" s="321" t="s">
        <v>6</v>
      </c>
      <c r="I55" s="319" t="s">
        <v>7</v>
      </c>
      <c r="J55" s="44"/>
      <c r="K55" s="96"/>
      <c r="L55" s="166"/>
      <c r="M55" s="166"/>
    </row>
    <row r="56" spans="1:16" s="31" customFormat="1" ht="24" customHeight="1" thickTop="1" thickBot="1" x14ac:dyDescent="0.35">
      <c r="A56" s="47"/>
      <c r="B56" s="976" t="s">
        <v>149</v>
      </c>
      <c r="C56" s="977"/>
      <c r="D56" s="977"/>
      <c r="E56" s="977"/>
      <c r="F56" s="977"/>
      <c r="G56" s="491"/>
      <c r="H56" s="491"/>
      <c r="I56" s="474" t="str">
        <f>IF(OR(ISNUMBER(G56),ISNUMBER(H56)),ROUND(IF(ISNUMBER(G56),G56,0)-IF(ISNUMBER(H56),H56,0),2)," ")</f>
        <v xml:space="preserve"> </v>
      </c>
      <c r="J56" s="44"/>
      <c r="N56" s="166"/>
      <c r="O56" s="166"/>
      <c r="P56" s="166"/>
    </row>
    <row r="57" spans="1:16" s="31" customFormat="1" ht="24" customHeight="1" thickTop="1" thickBot="1" x14ac:dyDescent="0.35">
      <c r="A57" s="47"/>
      <c r="B57" s="937" t="s">
        <v>46</v>
      </c>
      <c r="C57" s="938"/>
      <c r="D57" s="938"/>
      <c r="E57" s="938"/>
      <c r="F57" s="938"/>
      <c r="G57" s="491"/>
      <c r="H57" s="491"/>
      <c r="I57" s="474" t="str">
        <f>IF(OR(ISNUMBER(G57),ISNUMBER(H57)),ROUND(IF(ISNUMBER(G57),G57,0)-IF(ISNUMBER(H57),H57,0),2)," ")</f>
        <v xml:space="preserve"> </v>
      </c>
      <c r="J57" s="44"/>
      <c r="K57" s="96"/>
      <c r="L57" s="166"/>
      <c r="M57" s="166"/>
      <c r="N57" s="166"/>
      <c r="O57" s="166"/>
      <c r="P57" s="166"/>
    </row>
    <row r="58" spans="1:16" s="31" customFormat="1" ht="24" customHeight="1" thickTop="1" thickBot="1" x14ac:dyDescent="0.35">
      <c r="A58" s="47"/>
      <c r="B58" s="833" t="s">
        <v>150</v>
      </c>
      <c r="C58" s="834"/>
      <c r="D58" s="834"/>
      <c r="E58" s="834"/>
      <c r="F58" s="834"/>
      <c r="G58" s="491"/>
      <c r="H58" s="491"/>
      <c r="I58" s="474" t="str">
        <f>IF(OR(ISNUMBER(G58),ISNUMBER(H58)),ROUND(IF(ISNUMBER(G58),G58,0)-IF(ISNUMBER(H58),H58,0),2)," ")</f>
        <v xml:space="preserve"> </v>
      </c>
      <c r="J58" s="44"/>
      <c r="K58" s="96"/>
      <c r="L58" s="166"/>
      <c r="M58" s="166"/>
      <c r="N58" s="166"/>
      <c r="O58" s="166"/>
      <c r="P58" s="166"/>
    </row>
    <row r="59" spans="1:16" s="31" customFormat="1" ht="24" customHeight="1" thickTop="1" thickBot="1" x14ac:dyDescent="0.35">
      <c r="A59" s="47"/>
      <c r="B59" s="794" t="s">
        <v>242</v>
      </c>
      <c r="C59" s="795"/>
      <c r="D59" s="795"/>
      <c r="E59" s="795"/>
      <c r="F59" s="795"/>
      <c r="G59" s="490">
        <f>SUM(G56:G58)</f>
        <v>0</v>
      </c>
      <c r="H59" s="490">
        <f>SUM(H56:H58)</f>
        <v>0</v>
      </c>
      <c r="I59" s="475">
        <f>SUM(I56:I58)</f>
        <v>0</v>
      </c>
      <c r="J59" s="44"/>
      <c r="K59" s="96"/>
      <c r="L59" s="166"/>
      <c r="M59" s="166"/>
      <c r="N59" s="166"/>
      <c r="O59" s="166"/>
      <c r="P59" s="166"/>
    </row>
    <row r="60" spans="1:16" s="31" customFormat="1" ht="12.4" customHeight="1" thickTop="1" thickBot="1" x14ac:dyDescent="0.35">
      <c r="A60" s="249"/>
      <c r="B60" s="307"/>
      <c r="C60" s="307"/>
      <c r="D60" s="307"/>
      <c r="E60" s="307"/>
      <c r="F60" s="308"/>
      <c r="G60" s="309"/>
      <c r="H60" s="309"/>
      <c r="I60" s="309"/>
      <c r="J60" s="44"/>
    </row>
    <row r="61" spans="1:16" s="31" customFormat="1" ht="24" customHeight="1" thickTop="1" thickBot="1" x14ac:dyDescent="0.35">
      <c r="A61" s="47"/>
      <c r="B61" s="964" t="s">
        <v>238</v>
      </c>
      <c r="C61" s="964"/>
      <c r="D61" s="964"/>
      <c r="E61" s="964"/>
      <c r="F61" s="964"/>
      <c r="G61" s="964"/>
      <c r="H61" s="964"/>
      <c r="I61" s="964"/>
      <c r="J61" s="44"/>
      <c r="N61" s="166"/>
      <c r="O61" s="166"/>
      <c r="P61" s="166"/>
    </row>
    <row r="62" spans="1:16" s="31" customFormat="1" ht="24" customHeight="1" thickTop="1" thickBot="1" x14ac:dyDescent="0.35">
      <c r="A62" s="47"/>
      <c r="B62" s="935"/>
      <c r="C62" s="936"/>
      <c r="D62" s="303"/>
      <c r="E62" s="303"/>
      <c r="F62" s="304"/>
      <c r="G62" s="321" t="s">
        <v>5</v>
      </c>
      <c r="H62" s="321" t="s">
        <v>6</v>
      </c>
      <c r="I62" s="319" t="s">
        <v>7</v>
      </c>
      <c r="J62" s="44"/>
      <c r="K62" s="96"/>
      <c r="L62" s="166"/>
      <c r="M62" s="166"/>
    </row>
    <row r="63" spans="1:16" s="31" customFormat="1" ht="24" customHeight="1" thickTop="1" thickBot="1" x14ac:dyDescent="0.35">
      <c r="A63" s="47"/>
      <c r="B63" s="794" t="s">
        <v>238</v>
      </c>
      <c r="C63" s="795"/>
      <c r="D63" s="795"/>
      <c r="E63" s="795"/>
      <c r="F63" s="795"/>
      <c r="G63" s="488"/>
      <c r="H63" s="488"/>
      <c r="I63" s="475">
        <f>IF(OR(ISNUMBER(G63),ISNUMBER(H63)),ROUND(IF(ISNUMBER(G63),G63,0)-IF(ISNUMBER(H63),H63,0),2),0)</f>
        <v>0</v>
      </c>
      <c r="J63" s="44"/>
      <c r="N63" s="166"/>
      <c r="O63" s="166"/>
      <c r="P63" s="166"/>
    </row>
    <row r="64" spans="1:16" s="31" customFormat="1" ht="12.4" customHeight="1" thickTop="1" thickBot="1" x14ac:dyDescent="0.35">
      <c r="A64" s="249"/>
      <c r="B64" s="307"/>
      <c r="C64" s="307"/>
      <c r="D64" s="307"/>
      <c r="E64" s="307"/>
      <c r="F64" s="308"/>
      <c r="G64" s="309"/>
      <c r="H64" s="309"/>
      <c r="I64" s="309"/>
      <c r="J64" s="44"/>
    </row>
    <row r="65" spans="1:16" s="31" customFormat="1" ht="24" customHeight="1" thickTop="1" thickBot="1" x14ac:dyDescent="0.35">
      <c r="A65" s="47"/>
      <c r="B65" s="964" t="s">
        <v>14</v>
      </c>
      <c r="C65" s="964"/>
      <c r="D65" s="964"/>
      <c r="E65" s="964"/>
      <c r="F65" s="964"/>
      <c r="G65" s="964"/>
      <c r="H65" s="964"/>
      <c r="I65" s="964"/>
      <c r="J65" s="44"/>
      <c r="N65" s="166"/>
      <c r="O65" s="166"/>
      <c r="P65" s="166"/>
    </row>
    <row r="66" spans="1:16" s="31" customFormat="1" ht="24" customHeight="1" thickTop="1" thickBot="1" x14ac:dyDescent="0.35">
      <c r="A66" s="47"/>
      <c r="B66" s="935"/>
      <c r="C66" s="936"/>
      <c r="D66" s="303"/>
      <c r="E66" s="303"/>
      <c r="F66" s="304"/>
      <c r="G66" s="321" t="s">
        <v>5</v>
      </c>
      <c r="H66" s="321" t="s">
        <v>6</v>
      </c>
      <c r="I66" s="319" t="s">
        <v>7</v>
      </c>
      <c r="J66" s="44"/>
      <c r="K66" s="96"/>
      <c r="L66" s="166"/>
      <c r="M66" s="166"/>
    </row>
    <row r="67" spans="1:16" s="31" customFormat="1" ht="24" customHeight="1" thickTop="1" thickBot="1" x14ac:dyDescent="0.35">
      <c r="A67" s="47"/>
      <c r="B67" s="794" t="s">
        <v>14</v>
      </c>
      <c r="C67" s="795"/>
      <c r="D67" s="795"/>
      <c r="E67" s="795"/>
      <c r="F67" s="795"/>
      <c r="G67" s="488"/>
      <c r="H67" s="488"/>
      <c r="I67" s="475">
        <f>IF(OR(ISNUMBER(G67),ISNUMBER(H67)),ROUND(IF(ISNUMBER(G67),G67,0)-IF(ISNUMBER(H67),H67,0),2),0)</f>
        <v>0</v>
      </c>
      <c r="J67" s="44"/>
      <c r="N67" s="166"/>
      <c r="O67" s="166"/>
      <c r="P67" s="166"/>
    </row>
    <row r="68" spans="1:16" s="31" customFormat="1" ht="12.4" customHeight="1" thickTop="1" thickBot="1" x14ac:dyDescent="0.35">
      <c r="A68" s="249"/>
      <c r="B68" s="302"/>
      <c r="C68" s="302"/>
      <c r="D68" s="302"/>
      <c r="E68" s="302"/>
      <c r="F68" s="302"/>
      <c r="G68" s="302"/>
      <c r="H68" s="302"/>
      <c r="I68" s="302"/>
      <c r="J68" s="44"/>
    </row>
    <row r="69" spans="1:16" s="31" customFormat="1" ht="24" customHeight="1" thickTop="1" thickBot="1" x14ac:dyDescent="0.35">
      <c r="A69" s="47"/>
      <c r="B69" s="586" t="s">
        <v>47</v>
      </c>
      <c r="C69" s="586"/>
      <c r="D69" s="586"/>
      <c r="E69" s="586"/>
      <c r="F69" s="586"/>
      <c r="G69" s="586"/>
      <c r="H69" s="586"/>
      <c r="I69" s="586"/>
      <c r="J69" s="44"/>
      <c r="N69" s="166"/>
      <c r="O69" s="166"/>
      <c r="P69" s="166"/>
    </row>
    <row r="70" spans="1:16" s="31" customFormat="1" ht="24" customHeight="1" thickTop="1" thickBot="1" x14ac:dyDescent="0.35">
      <c r="A70" s="301"/>
      <c r="B70" s="306"/>
      <c r="C70" s="306"/>
      <c r="D70" s="306"/>
      <c r="E70" s="306"/>
      <c r="F70" s="306"/>
      <c r="G70" s="306"/>
      <c r="H70" s="306"/>
      <c r="I70" s="306"/>
      <c r="J70" s="44"/>
      <c r="K70" s="96"/>
      <c r="L70" s="166"/>
      <c r="M70" s="166"/>
      <c r="N70" s="166"/>
      <c r="O70" s="166"/>
      <c r="P70" s="166"/>
    </row>
    <row r="71" spans="1:16" s="31" customFormat="1" ht="24" customHeight="1" thickTop="1" thickBot="1" x14ac:dyDescent="0.35">
      <c r="A71" s="301"/>
      <c r="B71" s="306"/>
      <c r="C71" s="495" t="s">
        <v>261</v>
      </c>
      <c r="D71" s="340" t="str">
        <f>L10</f>
        <v>Part. non finançable</v>
      </c>
      <c r="E71" s="306"/>
      <c r="F71" s="306"/>
      <c r="G71" s="306"/>
      <c r="H71" s="306"/>
      <c r="I71" s="306"/>
      <c r="J71" s="44"/>
      <c r="K71" s="96"/>
      <c r="L71" s="166"/>
      <c r="M71" s="166"/>
      <c r="N71" s="166"/>
      <c r="O71" s="166"/>
      <c r="P71" s="166"/>
    </row>
    <row r="72" spans="1:16" s="31" customFormat="1" ht="24" customHeight="1" thickTop="1" thickBot="1" x14ac:dyDescent="0.35">
      <c r="A72" s="301"/>
      <c r="B72" s="306"/>
      <c r="C72" s="530" t="s">
        <v>262</v>
      </c>
      <c r="D72" s="364">
        <f>$L$19</f>
        <v>0</v>
      </c>
      <c r="E72" s="306"/>
      <c r="F72" s="306"/>
      <c r="G72" s="306"/>
      <c r="H72" s="306"/>
      <c r="I72" s="306"/>
      <c r="J72" s="44"/>
      <c r="K72" s="96"/>
      <c r="L72" s="166"/>
      <c r="M72" s="166"/>
      <c r="N72" s="166"/>
      <c r="O72" s="166"/>
      <c r="P72" s="166"/>
    </row>
    <row r="73" spans="1:16" s="31" customFormat="1" ht="24" customHeight="1" thickTop="1" thickBot="1" x14ac:dyDescent="0.35">
      <c r="A73" s="301"/>
      <c r="B73" s="306"/>
      <c r="C73" s="530" t="s">
        <v>263</v>
      </c>
      <c r="D73" s="353">
        <f>D72</f>
        <v>0</v>
      </c>
      <c r="E73" s="306"/>
      <c r="F73" s="306"/>
      <c r="G73" s="306"/>
      <c r="H73" s="306"/>
      <c r="I73" s="306"/>
      <c r="J73" s="44"/>
      <c r="K73" s="96"/>
      <c r="L73" s="166"/>
      <c r="M73" s="166"/>
      <c r="N73" s="166"/>
      <c r="O73" s="166"/>
      <c r="P73" s="166"/>
    </row>
    <row r="74" spans="1:16" s="31" customFormat="1" ht="24" customHeight="1" thickTop="1" thickBot="1" x14ac:dyDescent="0.35">
      <c r="A74" s="301"/>
      <c r="B74" s="306"/>
      <c r="C74" s="497" t="s">
        <v>264</v>
      </c>
      <c r="D74" s="341">
        <f>IF(L9,1,(MIN(D72,D73+0)))</f>
        <v>0</v>
      </c>
      <c r="E74" s="306"/>
      <c r="F74" s="306"/>
      <c r="G74" s="306"/>
      <c r="H74" s="306"/>
      <c r="I74" s="306"/>
      <c r="J74" s="44"/>
      <c r="K74" s="96"/>
      <c r="L74" s="166"/>
      <c r="M74" s="166"/>
      <c r="N74" s="166"/>
      <c r="O74" s="166"/>
      <c r="P74" s="166"/>
    </row>
    <row r="75" spans="1:16" s="31" customFormat="1" ht="24" customHeight="1" thickTop="1" thickBot="1" x14ac:dyDescent="0.35">
      <c r="A75" s="301"/>
      <c r="B75" s="306"/>
      <c r="C75" s="306"/>
      <c r="D75" s="306"/>
      <c r="E75" s="306"/>
      <c r="F75" s="306"/>
      <c r="G75" s="306"/>
      <c r="H75" s="306"/>
      <c r="I75" s="306"/>
      <c r="J75" s="44"/>
      <c r="K75" s="96"/>
      <c r="L75" s="166"/>
      <c r="M75" s="166"/>
      <c r="N75" s="166"/>
      <c r="O75" s="166"/>
      <c r="P75" s="166"/>
    </row>
    <row r="76" spans="1:16" s="31" customFormat="1" ht="24" customHeight="1" thickTop="1" thickBot="1" x14ac:dyDescent="0.35">
      <c r="A76" s="301"/>
      <c r="B76" s="891"/>
      <c r="C76" s="892"/>
      <c r="D76" s="892"/>
      <c r="E76" s="892"/>
      <c r="F76" s="893"/>
      <c r="G76" s="322" t="s">
        <v>48</v>
      </c>
      <c r="H76" s="321" t="s">
        <v>6</v>
      </c>
      <c r="I76" s="323" t="s">
        <v>7</v>
      </c>
      <c r="J76" s="44"/>
      <c r="K76" s="96"/>
      <c r="L76" s="166"/>
      <c r="M76" s="166"/>
      <c r="N76" s="166"/>
      <c r="O76" s="166"/>
      <c r="P76" s="166"/>
    </row>
    <row r="77" spans="1:16" s="31" customFormat="1" ht="24" customHeight="1" thickTop="1" thickBot="1" x14ac:dyDescent="0.35">
      <c r="A77" s="301"/>
      <c r="B77" s="894" t="s">
        <v>346</v>
      </c>
      <c r="C77" s="895"/>
      <c r="D77" s="895"/>
      <c r="E77" s="895"/>
      <c r="F77" s="896"/>
      <c r="G77" s="518">
        <f>SUM(G48,G52,G59,G63,G67)</f>
        <v>0</v>
      </c>
      <c r="H77" s="518">
        <f>SUM(H48,H52,H59,H63,H67)</f>
        <v>0</v>
      </c>
      <c r="I77" s="519">
        <f>SUM(I48,I52,I59,I63,I67)</f>
        <v>0</v>
      </c>
      <c r="J77" s="44"/>
      <c r="K77" s="96"/>
      <c r="L77" s="166"/>
      <c r="M77" s="166"/>
      <c r="N77" s="166"/>
      <c r="O77" s="166"/>
      <c r="P77" s="166"/>
    </row>
    <row r="78" spans="1:16" s="31" customFormat="1" ht="24" customHeight="1" thickTop="1" thickBot="1" x14ac:dyDescent="0.35">
      <c r="A78" s="301"/>
      <c r="B78" s="815" t="str">
        <f xml:space="preserve"> "Frais généraux (max : "&amp;Réglages!M16&amp;"% pour l’ensemble du projet)"</f>
        <v>Frais généraux (max : 20% pour l’ensemble du projet)</v>
      </c>
      <c r="C78" s="816"/>
      <c r="D78" s="817"/>
      <c r="E78" s="81"/>
      <c r="F78" s="26" t="s">
        <v>74</v>
      </c>
      <c r="G78" s="518">
        <f>H78</f>
        <v>0</v>
      </c>
      <c r="H78" s="518">
        <f>IF($L$7,(H77)*E78/100,0)</f>
        <v>0</v>
      </c>
      <c r="I78" s="520"/>
      <c r="J78" s="44"/>
      <c r="K78" s="96"/>
      <c r="L78" s="166"/>
      <c r="M78" s="166"/>
      <c r="N78" s="166"/>
      <c r="O78" s="166"/>
      <c r="P78" s="166"/>
    </row>
    <row r="79" spans="1:16" s="31" customFormat="1" ht="24" hidden="1" customHeight="1" thickTop="1" thickBot="1" x14ac:dyDescent="0.35">
      <c r="A79" s="301"/>
      <c r="B79" s="822" t="str">
        <f>"Frais de structure - part « personnel » (max "&amp;Réglages!M25&amp;"%)"</f>
        <v>Frais de structure - part « personnel » (max 68%)</v>
      </c>
      <c r="C79" s="823"/>
      <c r="D79" s="824"/>
      <c r="E79" s="81"/>
      <c r="F79" s="352" t="s">
        <v>74</v>
      </c>
      <c r="G79" s="521">
        <f>IF($L$93,$E$79/100*G48,0)</f>
        <v>0</v>
      </c>
      <c r="H79" s="521">
        <f>IF($L$93,$E$79/100*H48,0)</f>
        <v>0</v>
      </c>
      <c r="I79" s="522">
        <f>IF($L$93,$E$79/100*I48,0)</f>
        <v>0</v>
      </c>
      <c r="J79" s="44"/>
      <c r="K79" s="96"/>
      <c r="L79" s="166"/>
      <c r="M79" s="166"/>
      <c r="N79" s="166"/>
      <c r="O79" s="166"/>
      <c r="P79" s="166"/>
    </row>
    <row r="80" spans="1:16" s="31" customFormat="1" ht="24" hidden="1" customHeight="1" thickTop="1" thickBot="1" x14ac:dyDescent="0.35">
      <c r="A80" s="301"/>
      <c r="B80" s="825" t="str">
        <f>"Frais de structure - part hors perso et hors factu interne (max "&amp;Réglages!M28&amp;"%)"</f>
        <v>Frais de structure - part hors perso et hors factu interne (max 7%)</v>
      </c>
      <c r="C80" s="826"/>
      <c r="D80" s="827"/>
      <c r="E80" s="81"/>
      <c r="F80" s="352" t="s">
        <v>74</v>
      </c>
      <c r="G80" s="521">
        <f>IF($L$94,$E$80/100*(G77-G48-G67),0)</f>
        <v>0</v>
      </c>
      <c r="H80" s="521">
        <f>IF($L$94,$E$80/100*(H77-H48-H67),0)</f>
        <v>0</v>
      </c>
      <c r="I80" s="531">
        <f>IF($L$94,$E$80/100*(I77-I48-I67),0)</f>
        <v>0</v>
      </c>
      <c r="J80" s="44"/>
      <c r="K80" s="96"/>
      <c r="L80" s="166"/>
      <c r="M80" s="166"/>
      <c r="N80" s="166"/>
      <c r="O80" s="166"/>
      <c r="P80" s="166"/>
    </row>
    <row r="81" spans="1:16" s="31" customFormat="1" ht="24" customHeight="1" thickTop="1" thickBot="1" x14ac:dyDescent="0.35">
      <c r="A81" s="301"/>
      <c r="B81" s="818" t="s">
        <v>55</v>
      </c>
      <c r="C81" s="968"/>
      <c r="D81" s="968"/>
      <c r="E81" s="81"/>
      <c r="F81" s="65" t="s">
        <v>74</v>
      </c>
      <c r="G81" s="518">
        <f>IF($L$12,(G48-G37)*E81/100,0)</f>
        <v>0</v>
      </c>
      <c r="H81" s="523"/>
      <c r="I81" s="519">
        <f>G81</f>
        <v>0</v>
      </c>
      <c r="J81" s="354"/>
      <c r="K81" s="96"/>
      <c r="L81" s="166"/>
      <c r="M81" s="166"/>
      <c r="N81" s="166"/>
      <c r="O81" s="166"/>
      <c r="P81" s="166"/>
    </row>
    <row r="82" spans="1:16" s="31" customFormat="1" ht="24" customHeight="1" thickTop="1" thickBot="1" x14ac:dyDescent="0.35">
      <c r="A82" s="428"/>
      <c r="B82" s="800" t="s">
        <v>8</v>
      </c>
      <c r="C82" s="801"/>
      <c r="D82" s="801"/>
      <c r="E82" s="801"/>
      <c r="F82" s="802"/>
      <c r="G82" s="524">
        <f>G77+G78+G79+G80+G81</f>
        <v>0</v>
      </c>
      <c r="H82" s="524">
        <f>IF($L$7,H77+H78+H79+H80,0)</f>
        <v>0</v>
      </c>
      <c r="I82" s="525">
        <f>I77+I81+I79+I80</f>
        <v>0</v>
      </c>
      <c r="J82" s="393"/>
      <c r="K82" s="96"/>
      <c r="L82" s="166"/>
      <c r="M82" s="166"/>
      <c r="N82" s="166"/>
      <c r="O82" s="166"/>
      <c r="P82" s="166"/>
    </row>
    <row r="83" spans="1:16" s="31" customFormat="1" ht="15" customHeight="1" thickTop="1" x14ac:dyDescent="0.3">
      <c r="A83" s="508"/>
      <c r="B83" s="57"/>
      <c r="C83" s="57"/>
      <c r="D83" s="57"/>
      <c r="E83" s="57"/>
      <c r="F83" s="57"/>
      <c r="G83" s="57"/>
      <c r="H83" s="57"/>
      <c r="I83" s="57"/>
      <c r="J83" s="393"/>
      <c r="K83" s="96"/>
      <c r="L83" s="166"/>
      <c r="M83" s="166"/>
    </row>
    <row r="84" spans="1:16" s="31" customFormat="1" ht="15" customHeight="1" thickBot="1" x14ac:dyDescent="0.35">
      <c r="A84" s="426"/>
      <c r="B84" s="828" t="s">
        <v>288</v>
      </c>
      <c r="C84" s="828"/>
      <c r="D84" s="828"/>
      <c r="E84" s="932">
        <f>H82</f>
        <v>0</v>
      </c>
      <c r="F84" s="828"/>
      <c r="G84" s="355"/>
      <c r="H84" s="355"/>
      <c r="I84" s="355"/>
      <c r="J84" s="393"/>
      <c r="K84" s="96"/>
      <c r="L84" s="166"/>
      <c r="M84" s="166"/>
    </row>
    <row r="85" spans="1:16" s="31" customFormat="1" ht="15" customHeight="1" thickTop="1" thickBot="1" x14ac:dyDescent="0.35">
      <c r="A85" s="30"/>
      <c r="B85" s="831" t="s">
        <v>289</v>
      </c>
      <c r="C85" s="831"/>
      <c r="D85" s="831"/>
      <c r="E85" s="975">
        <f>E84*D74</f>
        <v>0</v>
      </c>
      <c r="F85" s="831"/>
      <c r="G85" s="355"/>
      <c r="H85" s="355"/>
      <c r="I85" s="355"/>
      <c r="J85" s="188"/>
      <c r="K85" s="96"/>
      <c r="L85" s="166"/>
      <c r="M85" s="166"/>
    </row>
    <row r="86" spans="1:16" s="31" customFormat="1" ht="15" hidden="1" customHeight="1" thickTop="1" thickBot="1" x14ac:dyDescent="0.35">
      <c r="A86" s="30"/>
      <c r="B86" s="828" t="s">
        <v>290</v>
      </c>
      <c r="C86" s="828"/>
      <c r="D86" s="828"/>
      <c r="E86" s="932">
        <f>E84*(1-D74)</f>
        <v>0</v>
      </c>
      <c r="F86" s="828"/>
      <c r="G86" s="890" t="s">
        <v>291</v>
      </c>
      <c r="H86" s="890"/>
      <c r="I86" s="890"/>
      <c r="J86" s="240"/>
      <c r="K86" s="96"/>
      <c r="L86" s="166"/>
      <c r="M86" s="166"/>
    </row>
    <row r="87" spans="1:16" s="31" customFormat="1" ht="15" customHeight="1" thickTop="1" thickBot="1" x14ac:dyDescent="0.35">
      <c r="A87" s="30"/>
      <c r="B87" s="828" t="s">
        <v>292</v>
      </c>
      <c r="C87" s="828"/>
      <c r="D87" s="828"/>
      <c r="E87" s="932">
        <f>E86+I82</f>
        <v>0</v>
      </c>
      <c r="F87" s="828"/>
      <c r="G87" s="890"/>
      <c r="H87" s="890"/>
      <c r="I87" s="890"/>
      <c r="J87" s="44"/>
      <c r="K87" s="96"/>
      <c r="L87" s="166"/>
      <c r="M87" s="166"/>
    </row>
    <row r="88" spans="1:16" s="31" customFormat="1" ht="15" customHeight="1" thickTop="1" thickBot="1" x14ac:dyDescent="0.35">
      <c r="A88" s="30"/>
      <c r="B88" s="828" t="s">
        <v>293</v>
      </c>
      <c r="C88" s="828"/>
      <c r="D88" s="828"/>
      <c r="E88" s="932">
        <f>G82</f>
        <v>0</v>
      </c>
      <c r="F88" s="828"/>
      <c r="G88" s="890"/>
      <c r="H88" s="890"/>
      <c r="I88" s="890"/>
      <c r="J88" s="44"/>
      <c r="K88" s="96"/>
      <c r="L88" s="166"/>
      <c r="M88" s="166"/>
    </row>
    <row r="89" spans="1:16" s="31" customFormat="1" ht="15" customHeight="1" thickTop="1" thickBot="1" x14ac:dyDescent="0.35">
      <c r="A89" s="30"/>
      <c r="B89" s="57"/>
      <c r="C89" s="57"/>
      <c r="D89" s="57"/>
      <c r="E89" s="57"/>
      <c r="F89" s="57"/>
      <c r="G89" s="57"/>
      <c r="H89" s="57"/>
      <c r="I89" s="57"/>
      <c r="J89" s="44"/>
      <c r="K89" s="96"/>
      <c r="L89" s="166"/>
      <c r="M89" s="166"/>
    </row>
    <row r="90" spans="1:16" s="31" customFormat="1" ht="24" hidden="1" customHeight="1" thickTop="1" thickBot="1" x14ac:dyDescent="0.35">
      <c r="A90" s="47"/>
      <c r="B90" s="980" t="s">
        <v>213</v>
      </c>
      <c r="C90" s="980"/>
      <c r="D90" s="980"/>
      <c r="E90" s="980"/>
      <c r="F90" s="980"/>
      <c r="G90" s="532">
        <f>H32</f>
        <v>0</v>
      </c>
      <c r="H90" s="533" t="s">
        <v>125</v>
      </c>
      <c r="I90" s="533"/>
      <c r="J90" s="44"/>
    </row>
    <row r="91" spans="1:16" s="31" customFormat="1" ht="24" hidden="1" customHeight="1" thickTop="1" thickBot="1" x14ac:dyDescent="0.35">
      <c r="A91" s="47"/>
      <c r="B91" s="980" t="str">
        <f>"Aide demandée pers fonctionnaires / Aide demandée hors frais généraux (max "&amp;Réglages!$M$19&amp;"%) : "</f>
        <v xml:space="preserve">Aide demandée pers fonctionnaires / Aide demandée hors frais généraux (max 0%) : </v>
      </c>
      <c r="C91" s="980"/>
      <c r="D91" s="980"/>
      <c r="E91" s="980"/>
      <c r="F91" s="980"/>
      <c r="G91" s="532">
        <f>G90/(H77+0.0001)*100</f>
        <v>0</v>
      </c>
      <c r="H91" s="533" t="s">
        <v>88</v>
      </c>
      <c r="I91" s="533"/>
      <c r="J91" s="44"/>
    </row>
    <row r="92" spans="1:16" s="31" customFormat="1" ht="24" hidden="1" customHeight="1" thickTop="1" thickBot="1" x14ac:dyDescent="0.35">
      <c r="A92" s="47"/>
      <c r="B92" s="184"/>
      <c r="C92" s="22"/>
      <c r="D92" s="23"/>
      <c r="E92" s="23"/>
      <c r="F92" s="24"/>
      <c r="G92" s="24"/>
      <c r="H92" s="185"/>
      <c r="I92" s="24"/>
      <c r="J92" s="44"/>
      <c r="K92" s="124" t="s">
        <v>283</v>
      </c>
      <c r="L92" s="343" t="b">
        <f>AND(L7,L9)</f>
        <v>0</v>
      </c>
      <c r="M92" s="125" t="s">
        <v>284</v>
      </c>
    </row>
    <row r="93" spans="1:16" s="31" customFormat="1" ht="24" customHeight="1" thickTop="1" thickBot="1" x14ac:dyDescent="0.35">
      <c r="A93" s="47"/>
      <c r="B93" s="981" t="s">
        <v>85</v>
      </c>
      <c r="C93" s="982"/>
      <c r="D93" s="982"/>
      <c r="E93" s="982"/>
      <c r="F93" s="982"/>
      <c r="G93" s="982"/>
      <c r="H93" s="982"/>
      <c r="I93" s="983"/>
      <c r="J93" s="44"/>
      <c r="K93" s="124" t="s">
        <v>285</v>
      </c>
      <c r="L93" s="343" t="b">
        <f>AND(L7,NOT(L9),E79&lt;=Réglages!M25)</f>
        <v>0</v>
      </c>
      <c r="M93" s="125" t="s">
        <v>286</v>
      </c>
    </row>
    <row r="94" spans="1:16" s="31" customFormat="1" ht="24" customHeight="1" thickTop="1" thickBot="1" x14ac:dyDescent="0.35">
      <c r="A94" s="47"/>
      <c r="B94" s="77"/>
      <c r="C94" s="174"/>
      <c r="D94" s="175"/>
      <c r="E94" s="175"/>
      <c r="F94" s="176"/>
      <c r="G94" s="176"/>
      <c r="H94" s="176"/>
      <c r="I94" s="176"/>
      <c r="J94" s="44"/>
      <c r="K94" s="124" t="s">
        <v>287</v>
      </c>
      <c r="L94" s="343" t="b">
        <f>AND(L7,NOT(L9),E80&lt;=Réglages!M28)</f>
        <v>0</v>
      </c>
      <c r="M94" s="125" t="s">
        <v>286</v>
      </c>
    </row>
    <row r="95" spans="1:16" s="31" customFormat="1" ht="24" customHeight="1" thickTop="1" thickBot="1" x14ac:dyDescent="0.35">
      <c r="A95" s="249"/>
      <c r="B95" s="875" t="s">
        <v>49</v>
      </c>
      <c r="C95" s="971"/>
      <c r="D95" s="972" t="s">
        <v>50</v>
      </c>
      <c r="E95" s="973"/>
      <c r="F95" s="973"/>
      <c r="G95" s="973"/>
      <c r="H95" s="19" t="s">
        <v>51</v>
      </c>
      <c r="I95" s="55" t="s">
        <v>37</v>
      </c>
      <c r="J95" s="44"/>
    </row>
    <row r="96" spans="1:16" s="31" customFormat="1" ht="24" customHeight="1" thickTop="1" thickBot="1" x14ac:dyDescent="0.35">
      <c r="A96" s="428"/>
      <c r="B96" s="809" t="s">
        <v>138</v>
      </c>
      <c r="C96" s="810"/>
      <c r="D96" s="810"/>
      <c r="E96" s="810"/>
      <c r="F96" s="810"/>
      <c r="G96" s="810"/>
      <c r="H96" s="810"/>
      <c r="I96" s="811"/>
      <c r="J96" s="44"/>
    </row>
    <row r="97" spans="1:16" s="31" customFormat="1" ht="24" customHeight="1" thickBot="1" x14ac:dyDescent="0.35">
      <c r="A97" s="24"/>
      <c r="B97" s="163">
        <v>1</v>
      </c>
      <c r="C97" s="157"/>
      <c r="D97" s="922"/>
      <c r="E97" s="941"/>
      <c r="F97" s="941"/>
      <c r="G97" s="941"/>
      <c r="H97" s="80"/>
      <c r="I97" s="83"/>
      <c r="J97" s="57"/>
    </row>
    <row r="98" spans="1:16" s="31" customFormat="1" ht="24" customHeight="1" thickTop="1" thickBot="1" x14ac:dyDescent="0.35">
      <c r="A98" s="24"/>
      <c r="B98" s="163">
        <v>2</v>
      </c>
      <c r="C98" s="157"/>
      <c r="D98" s="922"/>
      <c r="E98" s="941"/>
      <c r="F98" s="941"/>
      <c r="G98" s="941"/>
      <c r="H98" s="80"/>
      <c r="I98" s="83"/>
      <c r="J98" s="354"/>
    </row>
    <row r="99" spans="1:16" s="31" customFormat="1" ht="24" customHeight="1" thickTop="1" thickBot="1" x14ac:dyDescent="0.35">
      <c r="A99" s="24"/>
      <c r="B99" s="163">
        <v>3</v>
      </c>
      <c r="C99" s="157" t="s">
        <v>39</v>
      </c>
      <c r="D99" s="922" t="s">
        <v>39</v>
      </c>
      <c r="E99" s="922"/>
      <c r="F99" s="922"/>
      <c r="G99" s="922"/>
      <c r="H99" s="80"/>
      <c r="I99" s="83" t="s">
        <v>39</v>
      </c>
      <c r="J99" s="354"/>
    </row>
    <row r="100" spans="1:16" s="31" customFormat="1" ht="24" customHeight="1" thickTop="1" thickBot="1" x14ac:dyDescent="0.35">
      <c r="A100" s="24"/>
      <c r="B100" s="163">
        <v>4</v>
      </c>
      <c r="C100" s="157" t="s">
        <v>39</v>
      </c>
      <c r="D100" s="922" t="s">
        <v>39</v>
      </c>
      <c r="E100" s="922"/>
      <c r="F100" s="922"/>
      <c r="G100" s="922"/>
      <c r="H100" s="80" t="s">
        <v>39</v>
      </c>
      <c r="I100" s="83" t="s">
        <v>39</v>
      </c>
      <c r="J100" s="354"/>
    </row>
    <row r="101" spans="1:16" s="31" customFormat="1" ht="24" customHeight="1" thickTop="1" thickBot="1" x14ac:dyDescent="0.35">
      <c r="A101" s="24"/>
      <c r="B101" s="163">
        <v>5</v>
      </c>
      <c r="C101" s="157" t="s">
        <v>39</v>
      </c>
      <c r="D101" s="922" t="s">
        <v>39</v>
      </c>
      <c r="E101" s="922"/>
      <c r="F101" s="922"/>
      <c r="G101" s="922"/>
      <c r="H101" s="80" t="s">
        <v>39</v>
      </c>
      <c r="I101" s="83" t="s">
        <v>39</v>
      </c>
      <c r="J101" s="354"/>
    </row>
    <row r="102" spans="1:16" s="31" customFormat="1" ht="24" customHeight="1" thickTop="1" thickBot="1" x14ac:dyDescent="0.35">
      <c r="A102" s="24"/>
      <c r="B102" s="800" t="s">
        <v>140</v>
      </c>
      <c r="C102" s="801"/>
      <c r="D102" s="801"/>
      <c r="E102" s="801"/>
      <c r="F102" s="801"/>
      <c r="G102" s="802"/>
      <c r="H102" s="48">
        <f>SUM(H97:H101)</f>
        <v>0</v>
      </c>
      <c r="I102" s="56">
        <f>SUM(I97:I101)</f>
        <v>0</v>
      </c>
      <c r="J102" s="354"/>
    </row>
    <row r="103" spans="1:16" s="31" customFormat="1" ht="29.25" customHeight="1" thickTop="1" thickBot="1" x14ac:dyDescent="0.35">
      <c r="A103" s="24"/>
      <c r="B103" s="809" t="s">
        <v>358</v>
      </c>
      <c r="C103" s="810"/>
      <c r="D103" s="810"/>
      <c r="E103" s="810"/>
      <c r="F103" s="810"/>
      <c r="G103" s="810"/>
      <c r="H103" s="810"/>
      <c r="I103" s="811"/>
      <c r="J103" s="354"/>
    </row>
    <row r="104" spans="1:16" s="57" customFormat="1" ht="21" customHeight="1" x14ac:dyDescent="0.3">
      <c r="B104" s="163">
        <v>1</v>
      </c>
      <c r="C104" s="157"/>
      <c r="D104" s="922"/>
      <c r="E104" s="941"/>
      <c r="F104" s="941"/>
      <c r="G104" s="941"/>
      <c r="H104" s="80"/>
      <c r="I104" s="83"/>
      <c r="J104" s="189"/>
      <c r="K104" s="186"/>
      <c r="L104" s="187"/>
      <c r="M104" s="187"/>
      <c r="N104" s="187"/>
      <c r="O104" s="187"/>
      <c r="P104" s="187"/>
    </row>
    <row r="105" spans="1:16" s="57" customFormat="1" ht="25.5" customHeight="1" thickBot="1" x14ac:dyDescent="0.35">
      <c r="B105" s="163">
        <v>2</v>
      </c>
      <c r="C105" s="157"/>
      <c r="D105" s="922"/>
      <c r="E105" s="941"/>
      <c r="F105" s="941"/>
      <c r="G105" s="941"/>
      <c r="H105" s="80"/>
      <c r="I105" s="83"/>
      <c r="J105" s="190"/>
      <c r="K105" s="189"/>
      <c r="L105" s="189"/>
      <c r="M105" s="187"/>
      <c r="N105" s="187"/>
      <c r="O105" s="187"/>
      <c r="P105" s="187"/>
    </row>
    <row r="106" spans="1:16" s="31" customFormat="1" ht="25.5" customHeight="1" thickTop="1" thickBot="1" x14ac:dyDescent="0.35">
      <c r="A106" s="21"/>
      <c r="B106" s="163">
        <v>3</v>
      </c>
      <c r="C106" s="157" t="s">
        <v>39</v>
      </c>
      <c r="D106" s="922" t="s">
        <v>39</v>
      </c>
      <c r="E106" s="922"/>
      <c r="F106" s="922"/>
      <c r="G106" s="922"/>
      <c r="H106" s="80"/>
      <c r="I106" s="83" t="s">
        <v>39</v>
      </c>
      <c r="J106" s="240"/>
      <c r="K106" s="186"/>
      <c r="L106" s="187"/>
      <c r="M106" s="187"/>
    </row>
    <row r="107" spans="1:16" s="31" customFormat="1" ht="15" customHeight="1" thickTop="1" thickBot="1" x14ac:dyDescent="0.35">
      <c r="A107" s="426"/>
      <c r="B107" s="800" t="s">
        <v>141</v>
      </c>
      <c r="C107" s="801"/>
      <c r="D107" s="801"/>
      <c r="E107" s="801"/>
      <c r="F107" s="801"/>
      <c r="G107" s="802"/>
      <c r="H107" s="48">
        <f>SUM(H104:H106)</f>
        <v>0</v>
      </c>
      <c r="I107" s="56">
        <f>SUM(I104:I106)</f>
        <v>0</v>
      </c>
      <c r="J107" s="44"/>
      <c r="N107" s="166"/>
      <c r="O107" s="166"/>
      <c r="P107" s="166"/>
    </row>
    <row r="108" spans="1:16" s="31" customFormat="1" ht="15.75" customHeight="1" thickTop="1" thickBot="1" x14ac:dyDescent="0.35">
      <c r="A108" s="32"/>
      <c r="B108" s="800" t="s">
        <v>164</v>
      </c>
      <c r="C108" s="801"/>
      <c r="D108" s="801"/>
      <c r="E108" s="801"/>
      <c r="F108" s="801"/>
      <c r="G108" s="802"/>
      <c r="H108" s="48">
        <f>H102+H107</f>
        <v>0</v>
      </c>
      <c r="I108" s="56">
        <f>I102+I107</f>
        <v>0</v>
      </c>
      <c r="J108" s="44"/>
      <c r="K108" s="96"/>
      <c r="L108" s="166"/>
      <c r="M108" s="166"/>
      <c r="N108" s="166"/>
      <c r="O108" s="166"/>
      <c r="P108" s="166"/>
    </row>
    <row r="109" spans="1:16" s="31" customFormat="1" ht="15" customHeight="1" thickTop="1" thickBot="1" x14ac:dyDescent="0.35">
      <c r="A109" s="49"/>
      <c r="B109" s="29"/>
      <c r="C109" s="28"/>
      <c r="D109" s="28"/>
      <c r="E109" s="28"/>
      <c r="F109" s="28"/>
      <c r="G109" s="28"/>
      <c r="H109" s="28"/>
      <c r="I109" s="28"/>
      <c r="J109" s="44"/>
      <c r="K109" s="96"/>
      <c r="L109" s="166"/>
      <c r="M109" s="166"/>
      <c r="N109" s="166"/>
      <c r="O109" s="166"/>
      <c r="P109" s="166"/>
    </row>
    <row r="110" spans="1:16" s="31" customFormat="1" ht="20.25" customHeight="1" thickTop="1" thickBot="1" x14ac:dyDescent="0.35">
      <c r="A110" s="52"/>
      <c r="B110" s="869" t="s">
        <v>52</v>
      </c>
      <c r="C110" s="870"/>
      <c r="D110" s="870"/>
      <c r="E110" s="870"/>
      <c r="F110" s="870"/>
      <c r="G110" s="870"/>
      <c r="H110" s="870"/>
      <c r="I110" s="871"/>
      <c r="J110" s="53"/>
      <c r="K110" s="96"/>
      <c r="L110" s="166"/>
      <c r="M110" s="166"/>
      <c r="N110" s="106"/>
      <c r="O110" s="106"/>
      <c r="P110" s="106"/>
    </row>
    <row r="111" spans="1:16" s="31" customFormat="1" ht="15" customHeight="1" thickTop="1" thickBot="1" x14ac:dyDescent="0.35">
      <c r="A111" s="47"/>
      <c r="B111" s="36"/>
      <c r="C111" s="36"/>
      <c r="D111" s="36"/>
      <c r="E111" s="36"/>
      <c r="F111" s="36"/>
      <c r="G111" s="36"/>
      <c r="H111" s="36"/>
      <c r="I111" s="36"/>
      <c r="J111" s="44"/>
      <c r="K111" s="96"/>
      <c r="L111" s="106"/>
      <c r="M111" s="106"/>
      <c r="N111" s="166"/>
      <c r="O111" s="166"/>
      <c r="P111" s="166"/>
    </row>
    <row r="112" spans="1:16" s="31" customFormat="1" ht="15" customHeight="1" thickTop="1" thickBot="1" x14ac:dyDescent="0.35">
      <c r="A112" s="47"/>
      <c r="B112" s="900"/>
      <c r="C112" s="901"/>
      <c r="D112" s="901"/>
      <c r="E112" s="901"/>
      <c r="F112" s="901"/>
      <c r="G112" s="901"/>
      <c r="H112" s="901"/>
      <c r="I112" s="902"/>
      <c r="J112" s="44"/>
      <c r="K112" s="96"/>
      <c r="L112" s="166"/>
      <c r="M112" s="166"/>
      <c r="N112" s="166"/>
      <c r="O112" s="166"/>
      <c r="P112" s="166"/>
    </row>
    <row r="113" spans="1:16" s="31" customFormat="1" ht="15" customHeight="1" thickTop="1" thickBot="1" x14ac:dyDescent="0.35">
      <c r="A113" s="47"/>
      <c r="B113" s="903"/>
      <c r="C113" s="904"/>
      <c r="D113" s="904"/>
      <c r="E113" s="904"/>
      <c r="F113" s="904"/>
      <c r="G113" s="904"/>
      <c r="H113" s="904"/>
      <c r="I113" s="905"/>
      <c r="J113" s="44"/>
      <c r="K113" s="96"/>
      <c r="L113" s="166"/>
      <c r="M113" s="166"/>
      <c r="N113" s="166"/>
      <c r="O113" s="166"/>
      <c r="P113" s="166"/>
    </row>
    <row r="114" spans="1:16" s="31" customFormat="1" ht="15" customHeight="1" thickTop="1" thickBot="1" x14ac:dyDescent="0.35">
      <c r="A114" s="47"/>
      <c r="B114" s="903"/>
      <c r="C114" s="904"/>
      <c r="D114" s="904"/>
      <c r="E114" s="904"/>
      <c r="F114" s="904"/>
      <c r="G114" s="904"/>
      <c r="H114" s="904"/>
      <c r="I114" s="905"/>
      <c r="J114" s="44"/>
      <c r="K114" s="96"/>
      <c r="L114" s="166"/>
      <c r="M114" s="166"/>
      <c r="N114" s="166"/>
      <c r="O114" s="166"/>
      <c r="P114" s="166"/>
    </row>
    <row r="115" spans="1:16" s="31" customFormat="1" ht="15" customHeight="1" thickTop="1" thickBot="1" x14ac:dyDescent="0.35">
      <c r="A115" s="47"/>
      <c r="B115" s="903"/>
      <c r="C115" s="904"/>
      <c r="D115" s="904"/>
      <c r="E115" s="904"/>
      <c r="F115" s="904"/>
      <c r="G115" s="904"/>
      <c r="H115" s="904"/>
      <c r="I115" s="905"/>
      <c r="J115" s="44"/>
      <c r="K115" s="96"/>
      <c r="L115" s="166"/>
      <c r="M115" s="166"/>
      <c r="N115" s="166"/>
      <c r="O115" s="166"/>
      <c r="P115" s="166"/>
    </row>
    <row r="116" spans="1:16" s="31" customFormat="1" ht="15" customHeight="1" thickTop="1" thickBot="1" x14ac:dyDescent="0.35">
      <c r="A116" s="47"/>
      <c r="B116" s="903"/>
      <c r="C116" s="904"/>
      <c r="D116" s="904"/>
      <c r="E116" s="904"/>
      <c r="F116" s="904"/>
      <c r="G116" s="904"/>
      <c r="H116" s="904"/>
      <c r="I116" s="905"/>
      <c r="J116" s="44"/>
      <c r="K116" s="96"/>
      <c r="L116" s="166"/>
      <c r="M116" s="166"/>
      <c r="N116" s="166"/>
      <c r="O116" s="166"/>
      <c r="P116" s="166"/>
    </row>
    <row r="117" spans="1:16" s="31" customFormat="1" ht="20.25" customHeight="1" thickTop="1" thickBot="1" x14ac:dyDescent="0.35">
      <c r="A117" s="52"/>
      <c r="B117" s="903"/>
      <c r="C117" s="904"/>
      <c r="D117" s="904"/>
      <c r="E117" s="904"/>
      <c r="F117" s="904"/>
      <c r="G117" s="904"/>
      <c r="H117" s="904"/>
      <c r="I117" s="905"/>
      <c r="J117" s="53"/>
      <c r="K117" s="96"/>
      <c r="L117" s="166"/>
      <c r="M117" s="166"/>
      <c r="N117" s="106"/>
      <c r="O117" s="106"/>
      <c r="P117" s="106"/>
    </row>
    <row r="118" spans="1:16" s="31" customFormat="1" ht="15" customHeight="1" thickTop="1" thickBot="1" x14ac:dyDescent="0.35">
      <c r="A118" s="47"/>
      <c r="B118" s="906"/>
      <c r="C118" s="907"/>
      <c r="D118" s="907"/>
      <c r="E118" s="907"/>
      <c r="F118" s="907"/>
      <c r="G118" s="907"/>
      <c r="H118" s="907"/>
      <c r="I118" s="908"/>
      <c r="J118" s="44"/>
      <c r="K118" s="96"/>
      <c r="L118" s="106"/>
      <c r="M118" s="106"/>
      <c r="N118" s="166"/>
      <c r="O118" s="166"/>
      <c r="P118" s="166"/>
    </row>
    <row r="119" spans="1:16" s="31" customFormat="1" ht="52.5" customHeight="1" thickTop="1" thickBot="1" x14ac:dyDescent="0.35">
      <c r="A119" s="47"/>
      <c r="B119" s="978" t="s">
        <v>53</v>
      </c>
      <c r="C119" s="979"/>
      <c r="D119" s="979"/>
      <c r="E119" s="979"/>
      <c r="F119" s="979"/>
      <c r="G119" s="979"/>
      <c r="H119" s="979"/>
      <c r="I119" s="979"/>
      <c r="J119" s="44"/>
      <c r="K119" s="96"/>
      <c r="L119" s="166"/>
      <c r="M119" s="166"/>
      <c r="N119" s="166"/>
      <c r="O119" s="166"/>
      <c r="P119" s="166"/>
    </row>
    <row r="120" spans="1:16" s="31" customFormat="1" ht="15" customHeight="1" thickTop="1" thickBot="1" x14ac:dyDescent="0.35">
      <c r="A120" s="47"/>
      <c r="B120" s="586" t="s">
        <v>219</v>
      </c>
      <c r="C120" s="586"/>
      <c r="D120" s="586"/>
      <c r="E120" s="586"/>
      <c r="F120" s="586"/>
      <c r="G120" s="586"/>
      <c r="H120" s="586"/>
      <c r="I120" s="586"/>
      <c r="J120" s="44"/>
      <c r="K120" s="96"/>
      <c r="L120" s="166"/>
      <c r="M120" s="166"/>
      <c r="N120" s="166"/>
      <c r="O120" s="166"/>
      <c r="P120" s="166"/>
    </row>
    <row r="121" spans="1:16" s="31" customFormat="1" ht="15" customHeight="1" thickTop="1" thickBot="1" x14ac:dyDescent="0.4">
      <c r="A121" s="47"/>
      <c r="B121" s="7"/>
      <c r="C121" s="7"/>
      <c r="D121" s="7"/>
      <c r="E121" s="7"/>
      <c r="F121" s="7"/>
      <c r="G121" s="7"/>
      <c r="H121" s="7"/>
      <c r="I121" s="7"/>
      <c r="J121" s="44"/>
      <c r="K121" s="96"/>
      <c r="L121" s="166"/>
      <c r="M121" s="166"/>
      <c r="N121" s="166"/>
      <c r="O121" s="166"/>
      <c r="P121" s="166"/>
    </row>
    <row r="122" spans="1:16" s="31" customFormat="1" ht="205.5" customHeight="1" thickTop="1" thickBot="1" x14ac:dyDescent="0.35">
      <c r="A122" s="47"/>
      <c r="B122" s="923" t="s">
        <v>363</v>
      </c>
      <c r="C122" s="923"/>
      <c r="D122" s="923"/>
      <c r="E122" s="923"/>
      <c r="F122" s="923"/>
      <c r="G122" s="923"/>
      <c r="H122" s="923"/>
      <c r="I122" s="923"/>
      <c r="J122" s="44"/>
      <c r="K122" s="96"/>
      <c r="L122" s="166"/>
      <c r="M122" s="166"/>
      <c r="N122" s="166"/>
      <c r="O122" s="166"/>
      <c r="P122" s="166"/>
    </row>
    <row r="123" spans="1:16" s="31" customFormat="1" ht="15.4" customHeight="1" thickTop="1" thickBot="1" x14ac:dyDescent="0.35">
      <c r="A123" s="37"/>
      <c r="B123" s="295" t="s">
        <v>343</v>
      </c>
      <c r="C123" s="296"/>
      <c r="D123" s="296"/>
      <c r="E123" s="296"/>
      <c r="F123" s="296"/>
      <c r="G123" s="296"/>
      <c r="H123" s="296"/>
      <c r="I123" s="296"/>
      <c r="J123" s="41"/>
      <c r="K123" s="96"/>
      <c r="L123" s="166"/>
      <c r="M123" s="166"/>
    </row>
    <row r="124" spans="1:16" s="31" customFormat="1" ht="15" customHeight="1" thickTop="1" thickBot="1" x14ac:dyDescent="0.35">
      <c r="A124" s="30"/>
      <c r="B124" s="78"/>
      <c r="C124" s="21"/>
      <c r="D124" s="644" t="s">
        <v>170</v>
      </c>
      <c r="E124" s="645"/>
      <c r="F124" s="645"/>
      <c r="G124" s="646"/>
      <c r="H124" s="21"/>
      <c r="I124" s="21"/>
      <c r="J124" s="44"/>
    </row>
    <row r="125" spans="1:16" s="31" customFormat="1" ht="9.4" customHeight="1" thickTop="1" thickBot="1" x14ac:dyDescent="0.35">
      <c r="A125" s="32"/>
      <c r="B125" s="78"/>
      <c r="C125" s="21"/>
      <c r="D125" s="649" t="s">
        <v>2</v>
      </c>
      <c r="E125" s="650"/>
      <c r="F125" s="651" t="s">
        <v>1</v>
      </c>
      <c r="G125" s="653"/>
      <c r="H125" s="21"/>
      <c r="I125" s="21"/>
      <c r="J125" s="41"/>
    </row>
    <row r="126" spans="1:16" s="31" customFormat="1" ht="15" customHeight="1" thickTop="1" thickBot="1" x14ac:dyDescent="0.35">
      <c r="A126" s="51"/>
      <c r="B126" s="78"/>
      <c r="C126" s="21"/>
      <c r="D126" s="654" t="str">
        <f>IF(D$17="","",D$17)</f>
        <v/>
      </c>
      <c r="E126" s="655"/>
      <c r="F126" s="656" t="str">
        <f>IF(D$16="","",D$16)</f>
        <v/>
      </c>
      <c r="G126" s="658"/>
      <c r="H126" s="21"/>
      <c r="I126" s="21"/>
      <c r="J126" s="44"/>
    </row>
    <row r="127" spans="1:16" s="31" customFormat="1" ht="15" customHeight="1" thickTop="1" thickBot="1" x14ac:dyDescent="0.35">
      <c r="A127" s="51"/>
      <c r="B127" s="78"/>
      <c r="C127" s="21"/>
      <c r="D127" s="659" t="s">
        <v>28</v>
      </c>
      <c r="E127" s="660"/>
      <c r="F127" s="660"/>
      <c r="G127" s="661"/>
      <c r="H127" s="21"/>
      <c r="I127" s="21"/>
      <c r="J127" s="44"/>
    </row>
    <row r="128" spans="1:16" s="31" customFormat="1" ht="15" customHeight="1" thickTop="1" thickBot="1" x14ac:dyDescent="0.35">
      <c r="A128" s="51"/>
      <c r="B128" s="78"/>
      <c r="C128" s="21"/>
      <c r="D128" s="662" t="str">
        <f>IF(D$18="","",D$18)</f>
        <v/>
      </c>
      <c r="E128" s="663"/>
      <c r="F128" s="663"/>
      <c r="G128" s="664"/>
      <c r="H128" s="21"/>
      <c r="I128" s="21"/>
      <c r="J128" s="44"/>
    </row>
    <row r="129" spans="1:14" s="31" customFormat="1" ht="15" customHeight="1" thickTop="1" thickBot="1" x14ac:dyDescent="0.35">
      <c r="A129" s="51"/>
      <c r="B129" s="78"/>
      <c r="C129" s="21"/>
      <c r="D129" s="29"/>
      <c r="E129" s="29"/>
      <c r="F129" s="29"/>
      <c r="G129" s="29"/>
      <c r="H129" s="21"/>
      <c r="I129" s="21"/>
      <c r="J129" s="44"/>
    </row>
    <row r="130" spans="1:14" s="31" customFormat="1" ht="15" customHeight="1" thickTop="1" thickBot="1" x14ac:dyDescent="0.35">
      <c r="A130" s="248"/>
      <c r="B130" s="78"/>
      <c r="C130" s="21"/>
      <c r="D130" s="665" t="s">
        <v>217</v>
      </c>
      <c r="E130" s="666"/>
      <c r="F130" s="666"/>
      <c r="G130" s="667"/>
      <c r="H130" s="21"/>
      <c r="I130" s="21"/>
      <c r="J130" s="44"/>
    </row>
    <row r="131" spans="1:14" s="31" customFormat="1" ht="15" customHeight="1" thickTop="1" thickBot="1" x14ac:dyDescent="0.35">
      <c r="A131" s="248"/>
      <c r="B131" s="78"/>
      <c r="C131" s="21"/>
      <c r="D131" s="266"/>
      <c r="E131" s="267"/>
      <c r="F131" s="267"/>
      <c r="G131" s="268"/>
      <c r="H131" s="21"/>
      <c r="I131" s="21"/>
      <c r="J131" s="44"/>
    </row>
    <row r="132" spans="1:14" s="31" customFormat="1" ht="15" customHeight="1" thickTop="1" thickBot="1" x14ac:dyDescent="0.35">
      <c r="A132" s="502"/>
      <c r="B132" s="78"/>
      <c r="C132" s="21"/>
      <c r="D132" s="269"/>
      <c r="E132" s="270"/>
      <c r="F132" s="270"/>
      <c r="G132" s="271"/>
      <c r="H132" s="21"/>
      <c r="I132" s="21"/>
      <c r="J132" s="44"/>
    </row>
    <row r="133" spans="1:14" ht="18" customHeight="1" thickTop="1" thickBot="1" x14ac:dyDescent="0.35">
      <c r="A133" s="503"/>
      <c r="B133" s="78"/>
      <c r="C133" s="21"/>
      <c r="D133" s="269"/>
      <c r="E133" s="270"/>
      <c r="F133" s="270"/>
      <c r="G133" s="271"/>
      <c r="H133" s="21"/>
      <c r="I133" s="21"/>
      <c r="J133" s="504"/>
      <c r="K133" s="31"/>
      <c r="L133" s="31"/>
      <c r="M133" s="31"/>
    </row>
    <row r="134" spans="1:14" customFormat="1" ht="28.15" customHeight="1" thickTop="1" thickBot="1" x14ac:dyDescent="0.4">
      <c r="A134" s="7"/>
      <c r="B134" s="78"/>
      <c r="C134" s="21"/>
      <c r="D134" s="269"/>
      <c r="E134" s="270"/>
      <c r="F134" s="270"/>
      <c r="G134" s="271"/>
      <c r="H134" s="21"/>
      <c r="I134" s="21"/>
      <c r="J134" s="500"/>
      <c r="K134" s="8"/>
      <c r="L134" s="8"/>
      <c r="M134" s="8"/>
      <c r="N134" s="213"/>
    </row>
    <row r="135" spans="1:14" customFormat="1" ht="11.15" customHeight="1" thickTop="1" thickBot="1" x14ac:dyDescent="0.4">
      <c r="A135" s="7"/>
      <c r="B135" s="78"/>
      <c r="C135" s="21"/>
      <c r="D135" s="269"/>
      <c r="E135" s="270"/>
      <c r="F135" s="270"/>
      <c r="G135" s="271"/>
      <c r="H135" s="21"/>
      <c r="I135" s="21"/>
      <c r="J135" s="500"/>
      <c r="K135" s="8"/>
      <c r="L135" s="8"/>
      <c r="M135" s="8"/>
      <c r="N135" s="213"/>
    </row>
    <row r="136" spans="1:14" customFormat="1" ht="30" customHeight="1" thickTop="1" thickBot="1" x14ac:dyDescent="0.4">
      <c r="A136" s="7"/>
      <c r="B136" s="78"/>
      <c r="C136" s="21"/>
      <c r="D136" s="272"/>
      <c r="E136" s="273"/>
      <c r="F136" s="273"/>
      <c r="G136" s="274"/>
      <c r="H136" s="21"/>
      <c r="I136" s="21"/>
      <c r="J136" s="294"/>
      <c r="K136" s="7"/>
      <c r="L136" s="7"/>
      <c r="M136" s="7"/>
      <c r="N136" s="213"/>
    </row>
    <row r="137" spans="1:14" customFormat="1" ht="9.65" customHeight="1" thickTop="1" thickBot="1" x14ac:dyDescent="0.4">
      <c r="A137" s="7"/>
      <c r="B137" s="275"/>
      <c r="C137" s="913" t="str">
        <f xml:space="preserve"> "Projet : "&amp;H2</f>
        <v xml:space="preserve">Projet : </v>
      </c>
      <c r="D137" s="882"/>
      <c r="E137" s="882"/>
      <c r="F137" s="882"/>
      <c r="G137" s="882"/>
      <c r="H137" s="882"/>
      <c r="I137" s="883"/>
      <c r="J137" s="296"/>
      <c r="K137" s="294"/>
      <c r="L137" s="294"/>
      <c r="M137" s="294"/>
      <c r="N137" s="213"/>
    </row>
    <row r="138" spans="1:14" ht="13.5" customHeight="1" thickTop="1" thickBot="1" x14ac:dyDescent="0.3">
      <c r="A138" s="37"/>
      <c r="B138" s="59"/>
      <c r="C138" s="882" t="str">
        <f>H3&amp; " - Nom établissement : "&amp;D7</f>
        <v xml:space="preserve">Part6 - Nom établissement : </v>
      </c>
      <c r="D138" s="882"/>
      <c r="E138" s="882"/>
      <c r="F138" s="882"/>
      <c r="G138" s="882"/>
      <c r="H138" s="882"/>
      <c r="I138" s="882"/>
      <c r="J138" s="37"/>
    </row>
    <row r="139" spans="1:14" ht="15.5" thickTop="1" thickBot="1" x14ac:dyDescent="0.3">
      <c r="A139" s="37"/>
      <c r="B139" s="586" t="s">
        <v>215</v>
      </c>
      <c r="C139" s="586"/>
      <c r="D139" s="586"/>
      <c r="E139" s="586"/>
      <c r="F139" s="586"/>
      <c r="G139" s="586"/>
      <c r="H139" s="586"/>
      <c r="I139" s="586"/>
      <c r="J139" s="37"/>
    </row>
    <row r="140" spans="1:14" ht="75" customHeight="1" thickTop="1" thickBot="1" x14ac:dyDescent="0.3">
      <c r="A140" s="37"/>
      <c r="B140" s="21"/>
      <c r="C140" s="884" t="s">
        <v>364</v>
      </c>
      <c r="D140" s="884"/>
      <c r="E140" s="884"/>
      <c r="F140" s="884"/>
      <c r="G140" s="884"/>
      <c r="H140" s="884"/>
      <c r="I140" s="884"/>
      <c r="J140" s="79"/>
    </row>
    <row r="141" spans="1:14" ht="25" thickTop="1" thickBot="1" x14ac:dyDescent="0.3">
      <c r="A141" s="37"/>
      <c r="B141" s="59"/>
      <c r="C141" s="402" t="s">
        <v>183</v>
      </c>
      <c r="D141" s="197" t="s">
        <v>181</v>
      </c>
      <c r="E141" s="885" t="s">
        <v>182</v>
      </c>
      <c r="F141" s="885"/>
      <c r="G141" s="919" t="s">
        <v>218</v>
      </c>
      <c r="H141" s="919"/>
      <c r="I141" s="919"/>
      <c r="J141" s="79"/>
      <c r="K141" s="328" t="s">
        <v>251</v>
      </c>
      <c r="L141" s="325"/>
    </row>
    <row r="142" spans="1:14" ht="27" customHeight="1" thickTop="1" thickBot="1" x14ac:dyDescent="0.3">
      <c r="A142" s="37"/>
      <c r="B142" s="59"/>
      <c r="C142" s="517" t="str">
        <f>D7&amp;" 
("&amp;D9&amp;")"</f>
        <v xml:space="preserve"> 
()</v>
      </c>
      <c r="D142" s="517" t="str">
        <f>IF(D8="","Étab de la fiche",D8)</f>
        <v>Étab de la fiche</v>
      </c>
      <c r="E142" s="914" t="str">
        <f>IF(D10="","",""&amp;D10)</f>
        <v/>
      </c>
      <c r="F142" s="914"/>
      <c r="G142" s="919"/>
      <c r="H142" s="919"/>
      <c r="I142" s="919"/>
      <c r="J142" s="79"/>
      <c r="K142" s="327">
        <v>1</v>
      </c>
      <c r="L142" s="329" t="s">
        <v>186</v>
      </c>
    </row>
    <row r="143" spans="1:14" ht="27" customHeight="1" thickTop="1" thickBot="1" x14ac:dyDescent="0.3">
      <c r="A143" s="37"/>
      <c r="B143" s="59"/>
      <c r="C143" s="198"/>
      <c r="D143" s="198"/>
      <c r="E143" s="921"/>
      <c r="F143" s="921"/>
      <c r="G143" s="920" t="s">
        <v>231</v>
      </c>
      <c r="H143" s="920"/>
      <c r="I143" s="920"/>
      <c r="J143" s="79"/>
      <c r="K143" s="327">
        <v>1</v>
      </c>
      <c r="L143" s="329" t="s">
        <v>187</v>
      </c>
    </row>
    <row r="144" spans="1:14" ht="27" customHeight="1" thickTop="1" thickBot="1" x14ac:dyDescent="0.3">
      <c r="A144" s="37"/>
      <c r="B144" s="59"/>
      <c r="C144" s="198"/>
      <c r="D144" s="198"/>
      <c r="E144" s="921"/>
      <c r="F144" s="921"/>
      <c r="G144" s="920" t="s">
        <v>231</v>
      </c>
      <c r="H144" s="920"/>
      <c r="I144" s="920"/>
      <c r="J144" s="37"/>
      <c r="K144" s="327">
        <v>1</v>
      </c>
      <c r="L144" s="329" t="s">
        <v>188</v>
      </c>
    </row>
    <row r="145" spans="1:13" ht="27" customHeight="1" thickTop="1" thickBot="1" x14ac:dyDescent="0.3">
      <c r="A145" s="37"/>
      <c r="B145" s="59"/>
      <c r="C145" s="198"/>
      <c r="D145" s="198"/>
      <c r="E145" s="921"/>
      <c r="F145" s="921"/>
      <c r="G145" s="920" t="s">
        <v>231</v>
      </c>
      <c r="H145" s="920"/>
      <c r="I145" s="920"/>
      <c r="J145" s="37"/>
      <c r="K145" s="327">
        <v>1</v>
      </c>
      <c r="L145" s="329" t="s">
        <v>189</v>
      </c>
    </row>
    <row r="146" spans="1:13" ht="27" customHeight="1" thickTop="1" thickBot="1" x14ac:dyDescent="0.3">
      <c r="A146" s="37"/>
      <c r="B146" s="59"/>
      <c r="C146" s="198"/>
      <c r="D146" s="198"/>
      <c r="E146" s="921"/>
      <c r="F146" s="921"/>
      <c r="G146" s="920" t="s">
        <v>231</v>
      </c>
      <c r="H146" s="920"/>
      <c r="I146" s="920"/>
      <c r="J146" s="37"/>
      <c r="K146" s="327">
        <v>1</v>
      </c>
      <c r="L146" s="329" t="s">
        <v>190</v>
      </c>
    </row>
    <row r="147" spans="1:13" ht="27" customHeight="1" thickTop="1" thickBot="1" x14ac:dyDescent="0.3">
      <c r="A147" s="37"/>
      <c r="B147" s="59"/>
      <c r="C147" s="198"/>
      <c r="D147" s="198"/>
      <c r="E147" s="921"/>
      <c r="F147" s="921"/>
      <c r="G147" s="920" t="s">
        <v>231</v>
      </c>
      <c r="H147" s="920"/>
      <c r="I147" s="920"/>
      <c r="J147" s="37"/>
      <c r="K147" s="327">
        <v>1</v>
      </c>
      <c r="L147" s="329" t="s">
        <v>191</v>
      </c>
    </row>
    <row r="148" spans="1:13" ht="27" customHeight="1" thickTop="1" thickBot="1" x14ac:dyDescent="0.3">
      <c r="A148" s="37"/>
      <c r="B148" s="59"/>
      <c r="C148" s="198"/>
      <c r="D148" s="198"/>
      <c r="E148" s="921"/>
      <c r="F148" s="921"/>
      <c r="G148" s="920" t="s">
        <v>231</v>
      </c>
      <c r="H148" s="920"/>
      <c r="I148" s="920"/>
      <c r="J148" s="37"/>
      <c r="K148" s="327">
        <v>1</v>
      </c>
      <c r="L148" s="329" t="s">
        <v>192</v>
      </c>
    </row>
    <row r="149" spans="1:13" ht="27" customHeight="1" thickTop="1" thickBot="1" x14ac:dyDescent="0.3">
      <c r="A149" s="37"/>
      <c r="B149" s="59"/>
      <c r="C149" s="198"/>
      <c r="D149" s="198"/>
      <c r="E149" s="921"/>
      <c r="F149" s="921"/>
      <c r="G149" s="920" t="s">
        <v>231</v>
      </c>
      <c r="H149" s="920"/>
      <c r="I149" s="920"/>
      <c r="J149" s="37"/>
      <c r="K149" s="326">
        <v>1</v>
      </c>
      <c r="L149" s="329" t="s">
        <v>193</v>
      </c>
    </row>
    <row r="150" spans="1:13" ht="16.5" customHeight="1" thickTop="1" thickBot="1" x14ac:dyDescent="0.3">
      <c r="A150" s="42"/>
      <c r="B150" s="59"/>
      <c r="C150" s="59"/>
      <c r="D150" s="59"/>
      <c r="E150" s="59"/>
      <c r="F150" s="59"/>
      <c r="G150" s="59"/>
      <c r="H150" s="59"/>
      <c r="I150" s="59"/>
      <c r="J150" s="37"/>
      <c r="K150" s="326">
        <v>1</v>
      </c>
      <c r="L150" s="330" t="s">
        <v>252</v>
      </c>
    </row>
    <row r="151" spans="1:13" ht="13" hidden="1" thickTop="1" thickBot="1" x14ac:dyDescent="0.3">
      <c r="A151" s="46"/>
      <c r="B151" s="59"/>
      <c r="C151" s="59"/>
      <c r="D151" s="59"/>
      <c r="E151" s="59"/>
      <c r="F151" s="59"/>
      <c r="G151" s="59"/>
      <c r="H151" s="59"/>
      <c r="I151" s="59"/>
      <c r="J151" s="37"/>
    </row>
    <row r="152" spans="1:13" s="59" customFormat="1" ht="13" hidden="1" thickTop="1" thickBot="1" x14ac:dyDescent="0.3">
      <c r="J152" s="37"/>
      <c r="K152" s="8"/>
      <c r="L152" s="8"/>
      <c r="M152" s="8"/>
    </row>
    <row r="153" spans="1:13" ht="30.75" hidden="1" customHeight="1" thickTop="1" thickBot="1" x14ac:dyDescent="0.3">
      <c r="A153" s="507"/>
      <c r="B153" s="59"/>
      <c r="C153" s="59"/>
      <c r="D153" s="59"/>
      <c r="E153" s="59"/>
      <c r="F153" s="59"/>
      <c r="G153" s="59"/>
      <c r="H153" s="59"/>
      <c r="I153" s="59"/>
      <c r="J153" s="37"/>
      <c r="L153" s="59"/>
      <c r="M153" s="59"/>
    </row>
    <row r="154" spans="1:13" s="59" customFormat="1" ht="75" hidden="1" customHeight="1" thickTop="1" x14ac:dyDescent="0.25">
      <c r="A154" s="21"/>
      <c r="J154" s="24"/>
      <c r="K154" s="8"/>
      <c r="L154" s="8"/>
      <c r="M154" s="8"/>
    </row>
    <row r="155" spans="1:13" s="59" customFormat="1" ht="50.65" hidden="1" customHeight="1" x14ac:dyDescent="0.25">
      <c r="J155" s="24"/>
    </row>
    <row r="156" spans="1:13" s="59" customFormat="1" ht="38.15" hidden="1" customHeight="1" x14ac:dyDescent="0.25">
      <c r="J156" s="24"/>
    </row>
    <row r="157" spans="1:13" s="59" customFormat="1" ht="59.65" hidden="1" customHeight="1" x14ac:dyDescent="0.25">
      <c r="J157" s="24"/>
    </row>
    <row r="158" spans="1:13" s="59" customFormat="1" ht="59.65" hidden="1" customHeight="1" x14ac:dyDescent="0.25">
      <c r="J158" s="24"/>
    </row>
    <row r="159" spans="1:13" s="59" customFormat="1" ht="59.65" hidden="1" customHeight="1" x14ac:dyDescent="0.25">
      <c r="J159" s="24"/>
    </row>
    <row r="160" spans="1:13" s="59" customFormat="1" ht="59.65" hidden="1" customHeight="1" x14ac:dyDescent="0.25">
      <c r="J160" s="24"/>
    </row>
    <row r="161" spans="10:12" s="59" customFormat="1" ht="59.65" hidden="1" customHeight="1" x14ac:dyDescent="0.25">
      <c r="J161" s="24"/>
    </row>
    <row r="162" spans="10:12" s="59" customFormat="1" ht="59.65" hidden="1" customHeight="1" x14ac:dyDescent="0.25">
      <c r="J162" s="24"/>
    </row>
    <row r="163" spans="10:12" s="59" customFormat="1" ht="59.65" hidden="1" customHeight="1" x14ac:dyDescent="0.25">
      <c r="J163" s="24"/>
    </row>
    <row r="164" spans="10:12" s="59" customFormat="1" ht="12" hidden="1" x14ac:dyDescent="0.25">
      <c r="J164" s="24"/>
    </row>
    <row r="165" spans="10:12" s="59" customFormat="1" ht="12" hidden="1" x14ac:dyDescent="0.25">
      <c r="J165" s="24"/>
    </row>
    <row r="166" spans="10:12" s="59" customFormat="1" ht="11" hidden="1" thickTop="1" x14ac:dyDescent="0.25">
      <c r="J166" s="60"/>
      <c r="K166" s="8"/>
      <c r="L166" s="8"/>
    </row>
    <row r="167" spans="10:12" s="59" customFormat="1" ht="10.5" hidden="1" x14ac:dyDescent="0.25">
      <c r="J167" s="60"/>
      <c r="K167" s="8"/>
    </row>
    <row r="168" spans="10:12" s="59" customFormat="1" ht="10.5" hidden="1" x14ac:dyDescent="0.25">
      <c r="J168" s="60"/>
      <c r="K168" s="8"/>
    </row>
    <row r="169" spans="10:12" s="59" customFormat="1" ht="10.5" hidden="1" x14ac:dyDescent="0.25">
      <c r="J169" s="60"/>
    </row>
    <row r="170" spans="10:12" s="59" customFormat="1" ht="10.5" hidden="1" x14ac:dyDescent="0.25">
      <c r="J170" s="60"/>
    </row>
    <row r="171" spans="10:12" s="59" customFormat="1" ht="10.5" hidden="1" x14ac:dyDescent="0.25">
      <c r="J171" s="60"/>
    </row>
    <row r="172" spans="10:12" s="59" customFormat="1" ht="10.5" hidden="1" x14ac:dyDescent="0.25">
      <c r="J172" s="60"/>
    </row>
    <row r="173" spans="10:12" s="59" customFormat="1" ht="10.5" hidden="1" x14ac:dyDescent="0.25">
      <c r="J173" s="60"/>
    </row>
    <row r="174" spans="10:12" s="59" customFormat="1" ht="10.5" hidden="1" x14ac:dyDescent="0.25">
      <c r="J174" s="60"/>
    </row>
    <row r="175" spans="10:12" s="59" customFormat="1" ht="10.5" hidden="1" x14ac:dyDescent="0.25">
      <c r="J175" s="60"/>
    </row>
    <row r="176" spans="10:12" s="59" customFormat="1" ht="10.5" hidden="1" x14ac:dyDescent="0.25">
      <c r="J176" s="60"/>
    </row>
    <row r="177" spans="2:10" s="59" customFormat="1" ht="10.5" hidden="1" x14ac:dyDescent="0.25">
      <c r="J177" s="60"/>
    </row>
    <row r="178" spans="2:10" s="59" customFormat="1" ht="10.5" hidden="1" x14ac:dyDescent="0.25">
      <c r="J178" s="60"/>
    </row>
    <row r="179" spans="2:10" s="59" customFormat="1" ht="10.5" hidden="1" x14ac:dyDescent="0.25">
      <c r="B179" s="8"/>
      <c r="C179" s="8"/>
      <c r="D179" s="8"/>
      <c r="E179" s="8"/>
      <c r="F179" s="8"/>
      <c r="G179" s="8"/>
      <c r="H179" s="8"/>
      <c r="I179" s="8"/>
      <c r="J179" s="60"/>
    </row>
    <row r="180" spans="2:10" s="59" customFormat="1" ht="10.5" hidden="1" x14ac:dyDescent="0.25">
      <c r="B180" s="8"/>
      <c r="C180" s="8"/>
      <c r="D180" s="8"/>
      <c r="E180" s="8"/>
      <c r="F180" s="8"/>
      <c r="G180" s="8"/>
      <c r="H180" s="8"/>
      <c r="I180" s="8"/>
      <c r="J180" s="60"/>
    </row>
    <row r="181" spans="2:10" s="59" customFormat="1" ht="10.5" hidden="1" x14ac:dyDescent="0.25">
      <c r="B181" s="8"/>
      <c r="C181" s="8"/>
      <c r="D181" s="8"/>
      <c r="E181" s="8"/>
      <c r="F181" s="8"/>
      <c r="G181" s="8"/>
      <c r="H181" s="8"/>
      <c r="I181" s="8"/>
      <c r="J181" s="60"/>
    </row>
    <row r="182" spans="2:10" s="59" customFormat="1" ht="10.5" hidden="1" x14ac:dyDescent="0.25">
      <c r="B182" s="8"/>
      <c r="C182" s="8"/>
      <c r="D182" s="8"/>
      <c r="E182" s="8"/>
      <c r="F182" s="8"/>
      <c r="G182" s="8"/>
      <c r="H182" s="8"/>
      <c r="I182" s="8"/>
      <c r="J182" s="60"/>
    </row>
    <row r="183" spans="2:10" s="59" customFormat="1" ht="10.5" hidden="1" x14ac:dyDescent="0.25">
      <c r="B183" s="8"/>
      <c r="C183" s="8"/>
      <c r="D183" s="8"/>
      <c r="E183" s="8"/>
      <c r="F183" s="8"/>
      <c r="G183" s="8"/>
      <c r="H183" s="8"/>
      <c r="I183" s="8"/>
      <c r="J183" s="60"/>
    </row>
    <row r="184" spans="2:10" s="59" customFormat="1" ht="10.5" hidden="1" x14ac:dyDescent="0.25">
      <c r="B184" s="8"/>
      <c r="C184" s="8"/>
      <c r="D184" s="8"/>
      <c r="E184" s="8"/>
      <c r="F184" s="8"/>
      <c r="G184" s="8"/>
      <c r="H184" s="8"/>
      <c r="I184" s="8"/>
      <c r="J184" s="60"/>
    </row>
    <row r="185" spans="2:10" s="59" customFormat="1" ht="10.5" hidden="1" x14ac:dyDescent="0.25">
      <c r="B185" s="8"/>
      <c r="C185" s="8"/>
      <c r="D185" s="8"/>
      <c r="E185" s="8"/>
      <c r="F185" s="8"/>
      <c r="G185" s="8"/>
      <c r="H185" s="8"/>
      <c r="I185" s="8"/>
      <c r="J185" s="60"/>
    </row>
    <row r="186" spans="2:10" s="59" customFormat="1" ht="10.5" hidden="1" x14ac:dyDescent="0.25">
      <c r="B186" s="8"/>
      <c r="C186" s="8"/>
      <c r="D186" s="8"/>
      <c r="E186" s="8"/>
      <c r="F186" s="8"/>
      <c r="G186" s="8"/>
      <c r="H186" s="8"/>
      <c r="I186" s="8"/>
      <c r="J186" s="60"/>
    </row>
    <row r="187" spans="2:10" s="59" customFormat="1" ht="10.5" hidden="1" x14ac:dyDescent="0.25">
      <c r="B187" s="8"/>
      <c r="C187" s="8"/>
      <c r="D187" s="8"/>
      <c r="E187" s="8"/>
      <c r="F187" s="8"/>
      <c r="G187" s="8"/>
      <c r="H187" s="8"/>
      <c r="I187" s="8"/>
      <c r="J187" s="60"/>
    </row>
    <row r="188" spans="2:10" s="59" customFormat="1" ht="10.5" hidden="1" x14ac:dyDescent="0.25">
      <c r="B188" s="8"/>
      <c r="C188" s="8"/>
      <c r="D188" s="8"/>
      <c r="E188" s="8"/>
      <c r="F188" s="8"/>
      <c r="G188" s="8"/>
      <c r="H188" s="8"/>
      <c r="I188" s="8"/>
      <c r="J188" s="60"/>
    </row>
    <row r="189" spans="2:10" s="59" customFormat="1" ht="10.5" hidden="1" x14ac:dyDescent="0.25">
      <c r="B189" s="8"/>
      <c r="C189" s="8"/>
      <c r="D189" s="8"/>
      <c r="E189" s="8"/>
      <c r="F189" s="8"/>
      <c r="G189" s="8"/>
      <c r="H189" s="8"/>
      <c r="I189" s="8"/>
      <c r="J189" s="60"/>
    </row>
    <row r="190" spans="2:10" s="59" customFormat="1" ht="10.5" hidden="1" x14ac:dyDescent="0.25">
      <c r="B190" s="8"/>
      <c r="C190" s="8"/>
      <c r="D190" s="8"/>
      <c r="E190" s="8"/>
      <c r="F190" s="8"/>
      <c r="G190" s="8"/>
      <c r="H190" s="8"/>
      <c r="I190" s="8"/>
      <c r="J190" s="60"/>
    </row>
    <row r="191" spans="2:10" s="59" customFormat="1" ht="10.5" hidden="1" x14ac:dyDescent="0.25">
      <c r="B191" s="8"/>
      <c r="C191" s="8"/>
      <c r="D191" s="8"/>
      <c r="E191" s="8"/>
      <c r="F191" s="8"/>
      <c r="G191" s="8"/>
      <c r="H191" s="8"/>
      <c r="I191" s="8"/>
      <c r="J191" s="60"/>
    </row>
    <row r="192" spans="2:10" s="59" customFormat="1" ht="10.5" hidden="1" x14ac:dyDescent="0.25">
      <c r="B192" s="8"/>
      <c r="C192" s="8"/>
      <c r="D192" s="8"/>
      <c r="E192" s="8"/>
      <c r="F192" s="8"/>
      <c r="G192" s="8"/>
      <c r="H192" s="8"/>
      <c r="I192" s="8"/>
      <c r="J192" s="60"/>
    </row>
    <row r="193" spans="11:13" ht="10.5" hidden="1" x14ac:dyDescent="0.25">
      <c r="K193" s="59"/>
      <c r="L193" s="59"/>
      <c r="M193" s="59"/>
    </row>
    <row r="194" spans="11:13" ht="10.5" hidden="1" x14ac:dyDescent="0.25"/>
    <row r="195" spans="11:13" ht="10.5" hidden="1" x14ac:dyDescent="0.25"/>
    <row r="196" spans="11:13" ht="10.5" hidden="1" x14ac:dyDescent="0.25"/>
    <row r="197" spans="11:13" ht="10.5" hidden="1" x14ac:dyDescent="0.25"/>
    <row r="198" spans="11:13" ht="10.5" hidden="1" x14ac:dyDescent="0.25"/>
    <row r="199" spans="11:13" ht="10.5" hidden="1" x14ac:dyDescent="0.25"/>
    <row r="200" spans="11:13" ht="10.5" hidden="1" x14ac:dyDescent="0.25"/>
    <row r="201" spans="11:13" ht="10.5" hidden="1" x14ac:dyDescent="0.25"/>
    <row r="202" spans="11:13" ht="10.5" hidden="1" x14ac:dyDescent="0.25"/>
    <row r="203" spans="11:13" ht="10.5" hidden="1" x14ac:dyDescent="0.25"/>
    <row r="204" spans="11:13" ht="10.5" hidden="1" x14ac:dyDescent="0.25"/>
    <row r="205" spans="11:13" ht="10.5" hidden="1" x14ac:dyDescent="0.25"/>
    <row r="206" spans="11:13" ht="10.5" hidden="1" x14ac:dyDescent="0.25"/>
    <row r="207" spans="11:13" ht="10.5" hidden="1" x14ac:dyDescent="0.25"/>
    <row r="208" spans="11:13" ht="10.5" hidden="1" x14ac:dyDescent="0.25"/>
    <row r="209" ht="10.5" hidden="1" x14ac:dyDescent="0.25"/>
    <row r="210" ht="10.5" hidden="1" x14ac:dyDescent="0.25"/>
    <row r="211" ht="10.5" hidden="1" x14ac:dyDescent="0.25"/>
    <row r="212" ht="10.5" hidden="1" x14ac:dyDescent="0.25"/>
    <row r="213" ht="10.5" hidden="1" x14ac:dyDescent="0.25"/>
    <row r="214" ht="10.5" hidden="1" x14ac:dyDescent="0.25"/>
    <row r="215" ht="10.5" hidden="1" x14ac:dyDescent="0.25"/>
    <row r="216" ht="10.5" hidden="1" x14ac:dyDescent="0.25"/>
    <row r="217" ht="10.5" hidden="1" x14ac:dyDescent="0.25"/>
    <row r="218" ht="10.5" hidden="1" x14ac:dyDescent="0.25"/>
    <row r="219" ht="10.5" hidden="1" x14ac:dyDescent="0.25"/>
    <row r="220" ht="10.5" hidden="1" x14ac:dyDescent="0.25"/>
    <row r="221" ht="10.5" hidden="1" x14ac:dyDescent="0.25"/>
    <row r="222" ht="10.5" hidden="1" x14ac:dyDescent="0.25"/>
    <row r="223" ht="10.5" hidden="1" x14ac:dyDescent="0.25"/>
    <row r="224" ht="10.5" hidden="1" x14ac:dyDescent="0.25"/>
    <row r="225" ht="10.5" hidden="1" x14ac:dyDescent="0.25"/>
    <row r="226" ht="10.5" hidden="1" x14ac:dyDescent="0.25"/>
    <row r="227" ht="10.5" hidden="1" x14ac:dyDescent="0.25"/>
    <row r="228" ht="10.5" hidden="1" x14ac:dyDescent="0.25"/>
    <row r="229" ht="10.5" hidden="1" x14ac:dyDescent="0.25"/>
    <row r="230" ht="10.5" hidden="1" x14ac:dyDescent="0.25"/>
    <row r="231" ht="10.5" hidden="1" x14ac:dyDescent="0.25"/>
    <row r="232" ht="10.5" hidden="1" x14ac:dyDescent="0.25"/>
    <row r="233" ht="10.5" hidden="1" x14ac:dyDescent="0.25"/>
    <row r="234" ht="10.5" hidden="1" x14ac:dyDescent="0.25"/>
    <row r="235" ht="10.5" hidden="1" x14ac:dyDescent="0.25"/>
    <row r="236" ht="10.5" hidden="1" x14ac:dyDescent="0.25"/>
    <row r="237" ht="10.5" hidden="1" x14ac:dyDescent="0.25"/>
    <row r="238" ht="10.5" hidden="1" x14ac:dyDescent="0.25"/>
    <row r="239" ht="10.5" hidden="1" x14ac:dyDescent="0.25"/>
    <row r="240" ht="10.5" hidden="1" x14ac:dyDescent="0.25"/>
    <row r="241" ht="10.5" hidden="1" x14ac:dyDescent="0.25"/>
    <row r="242" ht="10.5" hidden="1" x14ac:dyDescent="0.25"/>
    <row r="243" ht="10.5" hidden="1" x14ac:dyDescent="0.25"/>
    <row r="244" ht="10.5" hidden="1" x14ac:dyDescent="0.25"/>
    <row r="245" ht="10.5" hidden="1" x14ac:dyDescent="0.25"/>
    <row r="246" ht="10.5" hidden="1" x14ac:dyDescent="0.25"/>
    <row r="247" ht="10.5" hidden="1" x14ac:dyDescent="0.25"/>
    <row r="248" ht="10.5" hidden="1" x14ac:dyDescent="0.25"/>
    <row r="249" ht="10.5" hidden="1" x14ac:dyDescent="0.25"/>
    <row r="250" ht="10.5" hidden="1" x14ac:dyDescent="0.25"/>
    <row r="251" ht="10.5" hidden="1" x14ac:dyDescent="0.25"/>
    <row r="252" ht="10.5" hidden="1" x14ac:dyDescent="0.25"/>
    <row r="253" ht="10.5" hidden="1" x14ac:dyDescent="0.25"/>
    <row r="254" ht="10.5" hidden="1" x14ac:dyDescent="0.25"/>
    <row r="255" ht="10.5" hidden="1" x14ac:dyDescent="0.25"/>
    <row r="256" ht="10.5" hidden="1" x14ac:dyDescent="0.25"/>
    <row r="257" ht="10.5" hidden="1" x14ac:dyDescent="0.25"/>
    <row r="258" ht="10.5" hidden="1" x14ac:dyDescent="0.25"/>
    <row r="259" ht="10.5" hidden="1" x14ac:dyDescent="0.25"/>
    <row r="260" ht="10.5" hidden="1" x14ac:dyDescent="0.25"/>
    <row r="261" ht="10.5" hidden="1" x14ac:dyDescent="0.25"/>
    <row r="262" ht="10.5" hidden="1" x14ac:dyDescent="0.25"/>
    <row r="263" ht="10.5" hidden="1" x14ac:dyDescent="0.25"/>
    <row r="264" ht="10.5" hidden="1" x14ac:dyDescent="0.25"/>
    <row r="265" ht="10.5" hidden="1" x14ac:dyDescent="0.25"/>
    <row r="266" ht="10.5" hidden="1" x14ac:dyDescent="0.25"/>
    <row r="267" ht="10.5" hidden="1" x14ac:dyDescent="0.25"/>
    <row r="268" ht="10.5" hidden="1" x14ac:dyDescent="0.25"/>
    <row r="269" ht="10.5" hidden="1" x14ac:dyDescent="0.25"/>
    <row r="270" ht="10.5" hidden="1" x14ac:dyDescent="0.25"/>
    <row r="271" ht="10.5" hidden="1" x14ac:dyDescent="0.25"/>
    <row r="272" ht="10.5" hidden="1" x14ac:dyDescent="0.25"/>
    <row r="273" ht="10.5" hidden="1" x14ac:dyDescent="0.25"/>
    <row r="274" ht="10.5" hidden="1" x14ac:dyDescent="0.25"/>
    <row r="275" ht="10.5" hidden="1" x14ac:dyDescent="0.25"/>
    <row r="276" ht="10.5" hidden="1" x14ac:dyDescent="0.25"/>
    <row r="277" ht="10.5" hidden="1" x14ac:dyDescent="0.25"/>
    <row r="278" ht="10.5" hidden="1" x14ac:dyDescent="0.25"/>
    <row r="279" ht="10.5" hidden="1" x14ac:dyDescent="0.25"/>
    <row r="280" ht="10.5" hidden="1" x14ac:dyDescent="0.25"/>
    <row r="281" ht="10.5" hidden="1" x14ac:dyDescent="0.25"/>
    <row r="282" ht="10.5" hidden="1" x14ac:dyDescent="0.25"/>
    <row r="283" ht="10.5" hidden="1" x14ac:dyDescent="0.25"/>
    <row r="284" ht="10.5" hidden="1" x14ac:dyDescent="0.25"/>
    <row r="285" ht="10.5" hidden="1" x14ac:dyDescent="0.25"/>
    <row r="286" ht="10.5" hidden="1" x14ac:dyDescent="0.25"/>
    <row r="287" ht="10.5" hidden="1" x14ac:dyDescent="0.25"/>
    <row r="288" ht="10.5" hidden="1" x14ac:dyDescent="0.25"/>
    <row r="289" ht="10.5" hidden="1" x14ac:dyDescent="0.25"/>
    <row r="290" ht="10.5" hidden="1" x14ac:dyDescent="0.25"/>
    <row r="291" ht="10.5" hidden="1" x14ac:dyDescent="0.25"/>
    <row r="292" ht="10.5" hidden="1" x14ac:dyDescent="0.25"/>
    <row r="293" ht="10.5" hidden="1" x14ac:dyDescent="0.25"/>
    <row r="294" ht="10.5" hidden="1" x14ac:dyDescent="0.25"/>
    <row r="295" ht="10.5" hidden="1" x14ac:dyDescent="0.25"/>
    <row r="296" ht="10.5" hidden="1" x14ac:dyDescent="0.25"/>
    <row r="297" ht="10.5" hidden="1" x14ac:dyDescent="0.25"/>
    <row r="298" ht="10.5" hidden="1" x14ac:dyDescent="0.25"/>
    <row r="299" ht="10.5" hidden="1" x14ac:dyDescent="0.25"/>
    <row r="300" ht="10.5" hidden="1" x14ac:dyDescent="0.25"/>
    <row r="301" ht="10.5" hidden="1" x14ac:dyDescent="0.25"/>
    <row r="302" ht="10.5" hidden="1" x14ac:dyDescent="0.25"/>
    <row r="303" ht="10.5" hidden="1" x14ac:dyDescent="0.25"/>
    <row r="304" ht="10.5" hidden="1" x14ac:dyDescent="0.25"/>
    <row r="305" ht="10.5" hidden="1" x14ac:dyDescent="0.25"/>
    <row r="306" ht="10.5" hidden="1" x14ac:dyDescent="0.25"/>
    <row r="307" ht="10.5" hidden="1" x14ac:dyDescent="0.25"/>
    <row r="308" ht="10.5" hidden="1" x14ac:dyDescent="0.25"/>
    <row r="309" ht="10.5" hidden="1" x14ac:dyDescent="0.25"/>
    <row r="310" ht="10.5" hidden="1" x14ac:dyDescent="0.25"/>
    <row r="311" ht="10.5" hidden="1" x14ac:dyDescent="0.25"/>
    <row r="312" ht="10.5" hidden="1" x14ac:dyDescent="0.25"/>
    <row r="313" ht="10.5" hidden="1" x14ac:dyDescent="0.25"/>
    <row r="314" ht="10.5" hidden="1" x14ac:dyDescent="0.25"/>
    <row r="315" ht="10.5" hidden="1" x14ac:dyDescent="0.25"/>
    <row r="316" ht="10.5" hidden="1" x14ac:dyDescent="0.25"/>
    <row r="317" ht="10.5" hidden="1" x14ac:dyDescent="0.25"/>
    <row r="318" ht="10.5" hidden="1" x14ac:dyDescent="0.25"/>
    <row r="319" ht="10.5" hidden="1" x14ac:dyDescent="0.25"/>
    <row r="320" ht="10.5" hidden="1" x14ac:dyDescent="0.25"/>
    <row r="321" ht="10.5" hidden="1" x14ac:dyDescent="0.25"/>
    <row r="322" ht="10.5" hidden="1" x14ac:dyDescent="0.25"/>
    <row r="323" ht="10.5" hidden="1" x14ac:dyDescent="0.25"/>
    <row r="324" ht="10.5" hidden="1" x14ac:dyDescent="0.25"/>
    <row r="325" ht="10.5" hidden="1" x14ac:dyDescent="0.25"/>
    <row r="326" ht="10.5" hidden="1" x14ac:dyDescent="0.25"/>
    <row r="327" ht="10.5" hidden="1" x14ac:dyDescent="0.25"/>
    <row r="328" ht="10.5" hidden="1" x14ac:dyDescent="0.25"/>
    <row r="329" ht="10.5" hidden="1" x14ac:dyDescent="0.25"/>
    <row r="330" ht="10.5" hidden="1" x14ac:dyDescent="0.25"/>
    <row r="331" ht="10.5" hidden="1" x14ac:dyDescent="0.25"/>
    <row r="332" ht="10.5" hidden="1" x14ac:dyDescent="0.25"/>
    <row r="333" ht="10.5" hidden="1" x14ac:dyDescent="0.25"/>
    <row r="334" ht="10.5" hidden="1" x14ac:dyDescent="0.25"/>
    <row r="335" ht="10.5" hidden="1" x14ac:dyDescent="0.25"/>
    <row r="336" ht="10.5" hidden="1" x14ac:dyDescent="0.25"/>
    <row r="337" ht="10.5" hidden="1" x14ac:dyDescent="0.25"/>
    <row r="338" ht="10.5" hidden="1" x14ac:dyDescent="0.25"/>
    <row r="339" ht="10.5" hidden="1" x14ac:dyDescent="0.25"/>
    <row r="340" ht="10.5" hidden="1" x14ac:dyDescent="0.25"/>
    <row r="341" ht="10.5" hidden="1" x14ac:dyDescent="0.25"/>
    <row r="342" ht="10.5" hidden="1" x14ac:dyDescent="0.25"/>
    <row r="343" ht="10.5" hidden="1" x14ac:dyDescent="0.25"/>
    <row r="344" ht="10.5" hidden="1" x14ac:dyDescent="0.25"/>
    <row r="345" ht="10.5" hidden="1" x14ac:dyDescent="0.25"/>
    <row r="346" ht="10.5" hidden="1" x14ac:dyDescent="0.25"/>
    <row r="347" ht="10.5" hidden="1" x14ac:dyDescent="0.25"/>
    <row r="348" ht="10.5" hidden="1" x14ac:dyDescent="0.25"/>
    <row r="349" ht="10.5" hidden="1" x14ac:dyDescent="0.25"/>
    <row r="350" ht="10.5" hidden="1" x14ac:dyDescent="0.25"/>
    <row r="351" ht="10.5" hidden="1" x14ac:dyDescent="0.25"/>
    <row r="352" ht="10.5" hidden="1" x14ac:dyDescent="0.25"/>
    <row r="353" ht="10.5" hidden="1" x14ac:dyDescent="0.25"/>
    <row r="354" ht="10.5" hidden="1" x14ac:dyDescent="0.25"/>
    <row r="355" ht="10.5" hidden="1" x14ac:dyDescent="0.25"/>
    <row r="356" ht="10.5" hidden="1" x14ac:dyDescent="0.25"/>
    <row r="357" ht="10.5" hidden="1" x14ac:dyDescent="0.25"/>
    <row r="358" ht="10.5" hidden="1" x14ac:dyDescent="0.25"/>
    <row r="359" ht="10.5" hidden="1" x14ac:dyDescent="0.25"/>
    <row r="360" ht="10.5" hidden="1" x14ac:dyDescent="0.25"/>
    <row r="361" ht="10.5" hidden="1" x14ac:dyDescent="0.25"/>
    <row r="362" ht="10.5" hidden="1" x14ac:dyDescent="0.25"/>
    <row r="363" ht="10.5" hidden="1" x14ac:dyDescent="0.25"/>
    <row r="364" ht="10.5" hidden="1" x14ac:dyDescent="0.25"/>
    <row r="365" ht="10.5" hidden="1" x14ac:dyDescent="0.25"/>
    <row r="366" ht="10.5" hidden="1" x14ac:dyDescent="0.25"/>
    <row r="367" ht="10.5" hidden="1" x14ac:dyDescent="0.25"/>
    <row r="368" ht="10.5" hidden="1" x14ac:dyDescent="0.25"/>
    <row r="369" ht="10.5" hidden="1" x14ac:dyDescent="0.25"/>
    <row r="370" ht="10.5" hidden="1" x14ac:dyDescent="0.25"/>
    <row r="371" ht="10.5" hidden="1" x14ac:dyDescent="0.25"/>
    <row r="372" ht="10.5" hidden="1" x14ac:dyDescent="0.25"/>
    <row r="373" ht="10.5" hidden="1" x14ac:dyDescent="0.25"/>
    <row r="374" ht="10.5" hidden="1" x14ac:dyDescent="0.25"/>
    <row r="375" ht="10.5" hidden="1" x14ac:dyDescent="0.25"/>
    <row r="376" ht="10.5" hidden="1" x14ac:dyDescent="0.25"/>
    <row r="377" ht="10.5" hidden="1" x14ac:dyDescent="0.25"/>
    <row r="378" ht="10.5" hidden="1" x14ac:dyDescent="0.25"/>
    <row r="379" ht="10.5" hidden="1" x14ac:dyDescent="0.25"/>
    <row r="380" ht="10.5" hidden="1" x14ac:dyDescent="0.25"/>
    <row r="381" ht="10.5" hidden="1" x14ac:dyDescent="0.25"/>
    <row r="382" ht="10.5" hidden="1" x14ac:dyDescent="0.25"/>
    <row r="383" ht="10.5" hidden="1" x14ac:dyDescent="0.25"/>
    <row r="384" ht="10.5" hidden="1" x14ac:dyDescent="0.25"/>
    <row r="385" ht="10.5" hidden="1" x14ac:dyDescent="0.25"/>
    <row r="386" ht="10.5" hidden="1" x14ac:dyDescent="0.25"/>
    <row r="387" ht="10.5" hidden="1" x14ac:dyDescent="0.25"/>
    <row r="388" ht="10.5" hidden="1" x14ac:dyDescent="0.25"/>
    <row r="389" ht="10.5" hidden="1" x14ac:dyDescent="0.25"/>
    <row r="390" ht="10.5" hidden="1" x14ac:dyDescent="0.25"/>
    <row r="391" ht="10.5" hidden="1" x14ac:dyDescent="0.25"/>
    <row r="392" ht="10.5" hidden="1" x14ac:dyDescent="0.25"/>
    <row r="393" ht="10.5" hidden="1" x14ac:dyDescent="0.25"/>
    <row r="394" ht="10.5" hidden="1" x14ac:dyDescent="0.25"/>
    <row r="395" ht="10.5" hidden="1" x14ac:dyDescent="0.25"/>
    <row r="396" ht="10.5" hidden="1" x14ac:dyDescent="0.25"/>
    <row r="397" ht="10.5" hidden="1" x14ac:dyDescent="0.25"/>
    <row r="398" ht="10.5" hidden="1" x14ac:dyDescent="0.25"/>
    <row r="399" ht="10.5" hidden="1" x14ac:dyDescent="0.25"/>
    <row r="400" ht="10.5" hidden="1" x14ac:dyDescent="0.25"/>
    <row r="401" ht="10.5" hidden="1" x14ac:dyDescent="0.25"/>
    <row r="402" ht="10.5" hidden="1" x14ac:dyDescent="0.25"/>
    <row r="403" ht="10.5" hidden="1" x14ac:dyDescent="0.25"/>
    <row r="404" ht="10.5" hidden="1" x14ac:dyDescent="0.25"/>
    <row r="405" ht="10.5" hidden="1" x14ac:dyDescent="0.25"/>
    <row r="406" ht="10.5" hidden="1" x14ac:dyDescent="0.25"/>
    <row r="407" ht="10.5" hidden="1" x14ac:dyDescent="0.25"/>
    <row r="408" ht="10.5" hidden="1" x14ac:dyDescent="0.25"/>
    <row r="409" ht="10.5" hidden="1" x14ac:dyDescent="0.25"/>
    <row r="410" ht="10.5" hidden="1" x14ac:dyDescent="0.25"/>
    <row r="411" ht="10.5" hidden="1" x14ac:dyDescent="0.25"/>
    <row r="412" ht="10.5" hidden="1" x14ac:dyDescent="0.25"/>
    <row r="413" ht="10.5" hidden="1" x14ac:dyDescent="0.25"/>
    <row r="414" ht="10.5" hidden="1" x14ac:dyDescent="0.25"/>
    <row r="415" ht="10.5" hidden="1" x14ac:dyDescent="0.25"/>
    <row r="416" ht="10.5" hidden="1" x14ac:dyDescent="0.25"/>
    <row r="417" ht="10.5" hidden="1" x14ac:dyDescent="0.25"/>
    <row r="418" ht="10.5" hidden="1" x14ac:dyDescent="0.25"/>
    <row r="419" ht="10.5" hidden="1" x14ac:dyDescent="0.25"/>
    <row r="420" ht="10.5" hidden="1" x14ac:dyDescent="0.25"/>
    <row r="421" ht="10.5" hidden="1" x14ac:dyDescent="0.25"/>
    <row r="422" ht="10.5" hidden="1" x14ac:dyDescent="0.25"/>
    <row r="423" ht="10.5" hidden="1" x14ac:dyDescent="0.25"/>
    <row r="424" ht="10.5" hidden="1" x14ac:dyDescent="0.25"/>
    <row r="425" ht="10.5" hidden="1" x14ac:dyDescent="0.25"/>
    <row r="426" ht="10.5" hidden="1" x14ac:dyDescent="0.25"/>
    <row r="427" ht="10.5" hidden="1" x14ac:dyDescent="0.25"/>
    <row r="428" ht="10.5" hidden="1" x14ac:dyDescent="0.25"/>
    <row r="429" ht="10.5" hidden="1" x14ac:dyDescent="0.25"/>
    <row r="430" ht="10.5" hidden="1" x14ac:dyDescent="0.25"/>
    <row r="431" ht="10.5" hidden="1" x14ac:dyDescent="0.25"/>
    <row r="432" ht="10.5" hidden="1" x14ac:dyDescent="0.25"/>
    <row r="433" ht="10.5" hidden="1" x14ac:dyDescent="0.25"/>
    <row r="434" ht="10.5" hidden="1" x14ac:dyDescent="0.25"/>
    <row r="435" ht="10.5" hidden="1" x14ac:dyDescent="0.25"/>
    <row r="436" ht="10.5" hidden="1" x14ac:dyDescent="0.25"/>
    <row r="437" ht="10.5" hidden="1" x14ac:dyDescent="0.25"/>
    <row r="438" ht="10.5" hidden="1" x14ac:dyDescent="0.25"/>
    <row r="439" ht="10.5" hidden="1" x14ac:dyDescent="0.25"/>
    <row r="440" ht="10.5" hidden="1" x14ac:dyDescent="0.25"/>
    <row r="441" ht="10.5" hidden="1" x14ac:dyDescent="0.25"/>
    <row r="442" ht="10.5" hidden="1" x14ac:dyDescent="0.25"/>
    <row r="443" ht="10.5" hidden="1" x14ac:dyDescent="0.25"/>
    <row r="444" ht="10.5" hidden="1" x14ac:dyDescent="0.25"/>
    <row r="445" ht="10.5" hidden="1" x14ac:dyDescent="0.25"/>
    <row r="446" ht="10.5" hidden="1" x14ac:dyDescent="0.25"/>
    <row r="447" ht="10.5" hidden="1" x14ac:dyDescent="0.25"/>
    <row r="448" ht="10.5" hidden="1" x14ac:dyDescent="0.25"/>
    <row r="449" ht="10.5" hidden="1" x14ac:dyDescent="0.25"/>
    <row r="450" ht="10.5" hidden="1" x14ac:dyDescent="0.25"/>
    <row r="451" ht="10.5" hidden="1" x14ac:dyDescent="0.25"/>
    <row r="452" ht="10.5" hidden="1" x14ac:dyDescent="0.25"/>
    <row r="453" ht="10.5" hidden="1" x14ac:dyDescent="0.25"/>
    <row r="454" ht="10.5" hidden="1" x14ac:dyDescent="0.25"/>
    <row r="455" ht="10.5" hidden="1" x14ac:dyDescent="0.25"/>
    <row r="456" ht="10.5" hidden="1" x14ac:dyDescent="0.25"/>
    <row r="457" ht="10.5" hidden="1" x14ac:dyDescent="0.25"/>
    <row r="458" ht="10.5" hidden="1" x14ac:dyDescent="0.25"/>
    <row r="459" ht="10.5" hidden="1" x14ac:dyDescent="0.25"/>
    <row r="460" ht="10.5" hidden="1" x14ac:dyDescent="0.25"/>
    <row r="461" ht="10.5" hidden="1" x14ac:dyDescent="0.25"/>
    <row r="462" ht="10.5" hidden="1" x14ac:dyDescent="0.25"/>
    <row r="463" ht="10.5" hidden="1" x14ac:dyDescent="0.25"/>
    <row r="464" ht="10.5" hidden="1" x14ac:dyDescent="0.25"/>
    <row r="465" ht="10.5" hidden="1" x14ac:dyDescent="0.25"/>
    <row r="466" ht="10.5" hidden="1" x14ac:dyDescent="0.25"/>
    <row r="467" ht="10.5" hidden="1" x14ac:dyDescent="0.25"/>
    <row r="468" ht="10.5" hidden="1" x14ac:dyDescent="0.25"/>
    <row r="469" ht="10.5" hidden="1" x14ac:dyDescent="0.25"/>
    <row r="470" ht="10.5" hidden="1" x14ac:dyDescent="0.25"/>
    <row r="471" ht="10.5" hidden="1" x14ac:dyDescent="0.25"/>
    <row r="472" ht="10.5" hidden="1" x14ac:dyDescent="0.25"/>
    <row r="473" ht="10.5" hidden="1" x14ac:dyDescent="0.25"/>
    <row r="474" ht="10.5" hidden="1" x14ac:dyDescent="0.25"/>
    <row r="475" ht="10.5" hidden="1" x14ac:dyDescent="0.25"/>
    <row r="476" ht="10.5" hidden="1" x14ac:dyDescent="0.25"/>
    <row r="477" ht="10.5" hidden="1" x14ac:dyDescent="0.25"/>
    <row r="478" ht="10.5" hidden="1" x14ac:dyDescent="0.25"/>
    <row r="479" ht="10.5" hidden="1" x14ac:dyDescent="0.25"/>
    <row r="480" ht="10.5" hidden="1" x14ac:dyDescent="0.25"/>
    <row r="481" ht="10.5" hidden="1" x14ac:dyDescent="0.25"/>
    <row r="482" ht="10.5" hidden="1" x14ac:dyDescent="0.25"/>
    <row r="483" ht="10.5" hidden="1" x14ac:dyDescent="0.25"/>
    <row r="484" ht="10.5" hidden="1" x14ac:dyDescent="0.25"/>
    <row r="485" ht="10.5" hidden="1" x14ac:dyDescent="0.25"/>
    <row r="486" ht="10.5" hidden="1" x14ac:dyDescent="0.25"/>
    <row r="487" ht="10.5" hidden="1" x14ac:dyDescent="0.25"/>
    <row r="488" ht="10.5" hidden="1" x14ac:dyDescent="0.25"/>
    <row r="489" ht="10.5" hidden="1" x14ac:dyDescent="0.25"/>
    <row r="490" ht="10.5" hidden="1" x14ac:dyDescent="0.25"/>
    <row r="491" ht="10.5" hidden="1" x14ac:dyDescent="0.25"/>
    <row r="492" ht="10.5" hidden="1" x14ac:dyDescent="0.25"/>
    <row r="493" ht="10.5" hidden="1" x14ac:dyDescent="0.25"/>
    <row r="494" ht="10.5" hidden="1" x14ac:dyDescent="0.25"/>
    <row r="495" ht="10.5" hidden="1" x14ac:dyDescent="0.25"/>
    <row r="496" ht="10.5" hidden="1" x14ac:dyDescent="0.25"/>
    <row r="497" ht="10.5" hidden="1" x14ac:dyDescent="0.25"/>
    <row r="498" ht="10.5" hidden="1" x14ac:dyDescent="0.25"/>
    <row r="499" ht="10.5" hidden="1" x14ac:dyDescent="0.25"/>
    <row r="500" ht="10.5" hidden="1" x14ac:dyDescent="0.25"/>
    <row r="501" ht="10.5" hidden="1" x14ac:dyDescent="0.25"/>
    <row r="502" ht="10.5" hidden="1" x14ac:dyDescent="0.25"/>
    <row r="503" ht="10.5" hidden="1" x14ac:dyDescent="0.25"/>
    <row r="504" ht="10.5" hidden="1" x14ac:dyDescent="0.25"/>
    <row r="505" ht="10.5" hidden="1" x14ac:dyDescent="0.25"/>
    <row r="506" ht="10.5" hidden="1" x14ac:dyDescent="0.25"/>
    <row r="507" ht="10.5" hidden="1" x14ac:dyDescent="0.25"/>
    <row r="508" ht="10.5" hidden="1" x14ac:dyDescent="0.25"/>
    <row r="509" ht="10.5" hidden="1" x14ac:dyDescent="0.25"/>
    <row r="510" ht="10.5" hidden="1" x14ac:dyDescent="0.25"/>
    <row r="511" ht="10.5" hidden="1" x14ac:dyDescent="0.25"/>
    <row r="512" ht="10.5" hidden="1" x14ac:dyDescent="0.25"/>
    <row r="513" ht="10.5" hidden="1" x14ac:dyDescent="0.25"/>
    <row r="514" ht="10.5" hidden="1" x14ac:dyDescent="0.25"/>
    <row r="515" ht="10.5" hidden="1" x14ac:dyDescent="0.25"/>
    <row r="516" ht="10.5" hidden="1" x14ac:dyDescent="0.25"/>
    <row r="517" ht="10.5" hidden="1" x14ac:dyDescent="0.25"/>
    <row r="518" ht="10.5" hidden="1" x14ac:dyDescent="0.25"/>
    <row r="519" ht="10.5" hidden="1" x14ac:dyDescent="0.25"/>
    <row r="520" ht="10.5" hidden="1" x14ac:dyDescent="0.25"/>
    <row r="521" ht="10.5" hidden="1" x14ac:dyDescent="0.25"/>
    <row r="522" ht="10.5" hidden="1" x14ac:dyDescent="0.25"/>
    <row r="523" ht="10.5" hidden="1" x14ac:dyDescent="0.25"/>
    <row r="524" ht="10.5" hidden="1" x14ac:dyDescent="0.25"/>
    <row r="525" ht="10.5" hidden="1" x14ac:dyDescent="0.25"/>
    <row r="526" ht="10.5" hidden="1" x14ac:dyDescent="0.25"/>
    <row r="527" ht="10.5" hidden="1" x14ac:dyDescent="0.25"/>
    <row r="528" ht="10.5" hidden="1" x14ac:dyDescent="0.25"/>
    <row r="529" ht="10.5" hidden="1" x14ac:dyDescent="0.25"/>
    <row r="530" ht="10.5" hidden="1" x14ac:dyDescent="0.25"/>
    <row r="531" ht="10.5" hidden="1" x14ac:dyDescent="0.25"/>
    <row r="532" ht="10.5" hidden="1" x14ac:dyDescent="0.25"/>
    <row r="533" ht="10.5" hidden="1" x14ac:dyDescent="0.25"/>
    <row r="534" ht="10.5" hidden="1" x14ac:dyDescent="0.25"/>
    <row r="535" ht="10.5" hidden="1" x14ac:dyDescent="0.25"/>
    <row r="536" ht="10.5" hidden="1" x14ac:dyDescent="0.25"/>
    <row r="537" ht="10.5" hidden="1" x14ac:dyDescent="0.25"/>
    <row r="538" ht="10.5" hidden="1" x14ac:dyDescent="0.25"/>
    <row r="539" ht="10.5" hidden="1" x14ac:dyDescent="0.25"/>
    <row r="540" ht="10.5" hidden="1" x14ac:dyDescent="0.25"/>
    <row r="541" ht="10.5" hidden="1" x14ac:dyDescent="0.25"/>
    <row r="542" ht="10.5" hidden="1" x14ac:dyDescent="0.25"/>
    <row r="543" ht="10.5" hidden="1" x14ac:dyDescent="0.25"/>
    <row r="544" ht="10.5" hidden="1" x14ac:dyDescent="0.25"/>
    <row r="545" ht="10.5" hidden="1" x14ac:dyDescent="0.25"/>
    <row r="546" ht="10.5" hidden="1" x14ac:dyDescent="0.25"/>
    <row r="547" ht="10.5" hidden="1" x14ac:dyDescent="0.25"/>
    <row r="548" ht="10.5" hidden="1" x14ac:dyDescent="0.25"/>
    <row r="549" ht="10.5" hidden="1" x14ac:dyDescent="0.25"/>
    <row r="550" ht="10.5" hidden="1" x14ac:dyDescent="0.25"/>
    <row r="551" ht="10.5" hidden="1" x14ac:dyDescent="0.25"/>
    <row r="552" ht="10.5" hidden="1" x14ac:dyDescent="0.25"/>
    <row r="553" ht="10.5" hidden="1" x14ac:dyDescent="0.25"/>
    <row r="554" ht="10.5" hidden="1" x14ac:dyDescent="0.25"/>
    <row r="555" ht="10.5" hidden="1" x14ac:dyDescent="0.25"/>
    <row r="556" ht="10.5" hidden="1" x14ac:dyDescent="0.25"/>
    <row r="557" ht="10.5" hidden="1" x14ac:dyDescent="0.25"/>
    <row r="558" ht="10.5" hidden="1" x14ac:dyDescent="0.25"/>
    <row r="559" ht="10.5" hidden="1" x14ac:dyDescent="0.25"/>
    <row r="560" ht="10.5" hidden="1" x14ac:dyDescent="0.25"/>
    <row r="561" ht="10.5" hidden="1" x14ac:dyDescent="0.25"/>
    <row r="562" ht="10.5" hidden="1" x14ac:dyDescent="0.25"/>
    <row r="563" ht="10.5" hidden="1" x14ac:dyDescent="0.25"/>
    <row r="564" ht="10.5" hidden="1" x14ac:dyDescent="0.25"/>
    <row r="565" ht="10.5" hidden="1" x14ac:dyDescent="0.25"/>
    <row r="566" ht="10.5" hidden="1" x14ac:dyDescent="0.25"/>
    <row r="567" ht="10.5" hidden="1" x14ac:dyDescent="0.25"/>
    <row r="568" ht="10.5" hidden="1" x14ac:dyDescent="0.25"/>
    <row r="569" ht="10.5" hidden="1" x14ac:dyDescent="0.25"/>
    <row r="570" ht="10.5" hidden="1" x14ac:dyDescent="0.25"/>
    <row r="571" ht="10.5" hidden="1" x14ac:dyDescent="0.25"/>
    <row r="572" ht="10.5" hidden="1" x14ac:dyDescent="0.25"/>
    <row r="573" ht="10.5" hidden="1" x14ac:dyDescent="0.25"/>
    <row r="574" ht="10.5" hidden="1" x14ac:dyDescent="0.25"/>
    <row r="575" ht="10.5" hidden="1" x14ac:dyDescent="0.25"/>
    <row r="576" ht="10.5" hidden="1" x14ac:dyDescent="0.25"/>
    <row r="577" ht="10.5" hidden="1" x14ac:dyDescent="0.25"/>
    <row r="578" ht="10.5" hidden="1" x14ac:dyDescent="0.25"/>
    <row r="579" ht="10.5" hidden="1" x14ac:dyDescent="0.25"/>
    <row r="580" ht="10.5" hidden="1" x14ac:dyDescent="0.25"/>
    <row r="581" ht="10.5" hidden="1" x14ac:dyDescent="0.25"/>
    <row r="582" ht="10.5" hidden="1" x14ac:dyDescent="0.25"/>
    <row r="583" ht="10.5" hidden="1" x14ac:dyDescent="0.25"/>
    <row r="584" ht="10.5" hidden="1" x14ac:dyDescent="0.25"/>
    <row r="585" ht="10.5" hidden="1" x14ac:dyDescent="0.25"/>
    <row r="586" ht="10.5" hidden="1" x14ac:dyDescent="0.25"/>
    <row r="587" ht="10.5" hidden="1" x14ac:dyDescent="0.25"/>
    <row r="588" ht="10.5" hidden="1" x14ac:dyDescent="0.25"/>
    <row r="589" ht="10.5" hidden="1" x14ac:dyDescent="0.25"/>
    <row r="590" ht="10.5" hidden="1" x14ac:dyDescent="0.25"/>
    <row r="591" ht="10.5" hidden="1" x14ac:dyDescent="0.25"/>
    <row r="592" ht="10.5" hidden="1" x14ac:dyDescent="0.25"/>
    <row r="593" ht="10.5" hidden="1" x14ac:dyDescent="0.25"/>
    <row r="594" ht="10.5" hidden="1" x14ac:dyDescent="0.25"/>
    <row r="595" ht="10.5" hidden="1" x14ac:dyDescent="0.25"/>
    <row r="596" ht="10.5" hidden="1" x14ac:dyDescent="0.25"/>
    <row r="597" ht="10.5" hidden="1" x14ac:dyDescent="0.25"/>
    <row r="598" ht="10.5" hidden="1" x14ac:dyDescent="0.25"/>
    <row r="599" ht="10.5" hidden="1" x14ac:dyDescent="0.25"/>
    <row r="600" ht="10.5" hidden="1" x14ac:dyDescent="0.25"/>
    <row r="601" ht="10.5" hidden="1" x14ac:dyDescent="0.25"/>
    <row r="602" ht="10.5" hidden="1" x14ac:dyDescent="0.25"/>
    <row r="603" ht="10.5" hidden="1" x14ac:dyDescent="0.25"/>
    <row r="604" ht="10.5" hidden="1" x14ac:dyDescent="0.25"/>
    <row r="605" ht="10.5" hidden="1" x14ac:dyDescent="0.25"/>
    <row r="606" ht="10.5" hidden="1" x14ac:dyDescent="0.25"/>
    <row r="607" ht="10.5" hidden="1" x14ac:dyDescent="0.25"/>
    <row r="608" ht="10.5" hidden="1" x14ac:dyDescent="0.25"/>
    <row r="609" ht="10.5" hidden="1" x14ac:dyDescent="0.25"/>
    <row r="610" ht="10.5" hidden="1" x14ac:dyDescent="0.25"/>
    <row r="611" ht="10.5" hidden="1" x14ac:dyDescent="0.25"/>
    <row r="612" ht="10.5" hidden="1" x14ac:dyDescent="0.25"/>
    <row r="613" ht="10.5" hidden="1" x14ac:dyDescent="0.25"/>
    <row r="614" ht="10.5" hidden="1" x14ac:dyDescent="0.25"/>
    <row r="615" ht="10.5" hidden="1" x14ac:dyDescent="0.25"/>
    <row r="616" ht="10.5" hidden="1" x14ac:dyDescent="0.25"/>
    <row r="617" ht="10.5" hidden="1" x14ac:dyDescent="0.25"/>
    <row r="618" ht="10.5" hidden="1" x14ac:dyDescent="0.25"/>
    <row r="619" ht="10.5" hidden="1" x14ac:dyDescent="0.25"/>
    <row r="620" ht="10.5" hidden="1" x14ac:dyDescent="0.25"/>
    <row r="621" ht="10.5" hidden="1" x14ac:dyDescent="0.25"/>
    <row r="622" ht="10.5" hidden="1" x14ac:dyDescent="0.25"/>
    <row r="623" ht="10.5" hidden="1" x14ac:dyDescent="0.25"/>
    <row r="624" ht="10.5" hidden="1" x14ac:dyDescent="0.25"/>
    <row r="625" ht="10.5" hidden="1" x14ac:dyDescent="0.25"/>
    <row r="626" ht="10.5" hidden="1" x14ac:dyDescent="0.25"/>
    <row r="627" ht="10.5" hidden="1" x14ac:dyDescent="0.25"/>
    <row r="628" ht="10.5" hidden="1" x14ac:dyDescent="0.25"/>
    <row r="629" ht="10.5" hidden="1" x14ac:dyDescent="0.25"/>
    <row r="630" ht="10.5" hidden="1" x14ac:dyDescent="0.25"/>
    <row r="631" ht="10.5" hidden="1" x14ac:dyDescent="0.25"/>
    <row r="632" ht="10.5" hidden="1" x14ac:dyDescent="0.25"/>
    <row r="633" ht="10.5" hidden="1" x14ac:dyDescent="0.25"/>
    <row r="634" ht="10.5" hidden="1" x14ac:dyDescent="0.25"/>
    <row r="635" ht="10.5" hidden="1" x14ac:dyDescent="0.25"/>
    <row r="636" ht="10.5" hidden="1" x14ac:dyDescent="0.25"/>
    <row r="637" ht="10.5" hidden="1" x14ac:dyDescent="0.25"/>
    <row r="638" ht="10.5" hidden="1" x14ac:dyDescent="0.25"/>
    <row r="639" ht="10.5" hidden="1" x14ac:dyDescent="0.25"/>
    <row r="640" ht="10.5" hidden="1" x14ac:dyDescent="0.25"/>
    <row r="641" ht="10.5" hidden="1" x14ac:dyDescent="0.25"/>
    <row r="642" ht="10.5" hidden="1" x14ac:dyDescent="0.25"/>
    <row r="643" ht="10.5" hidden="1" x14ac:dyDescent="0.25"/>
    <row r="644" ht="10.5" hidden="1" x14ac:dyDescent="0.25"/>
    <row r="645" ht="10.5" hidden="1" x14ac:dyDescent="0.25"/>
    <row r="646" ht="10.5" hidden="1" x14ac:dyDescent="0.25"/>
    <row r="647" ht="10.5" hidden="1" x14ac:dyDescent="0.25"/>
    <row r="648" ht="10.5" hidden="1" x14ac:dyDescent="0.25"/>
    <row r="649" ht="10.5" hidden="1" x14ac:dyDescent="0.25"/>
    <row r="650" ht="10.5" hidden="1" x14ac:dyDescent="0.25"/>
    <row r="651" ht="10.5" hidden="1" x14ac:dyDescent="0.25"/>
    <row r="652" ht="10.5" hidden="1" x14ac:dyDescent="0.25"/>
    <row r="653" ht="10.5" hidden="1" x14ac:dyDescent="0.25"/>
    <row r="654" ht="10.5" hidden="1" x14ac:dyDescent="0.25"/>
    <row r="655" ht="10.5" hidden="1" x14ac:dyDescent="0.25"/>
    <row r="656" ht="10.5" hidden="1" x14ac:dyDescent="0.25"/>
    <row r="657" ht="10.5" hidden="1" x14ac:dyDescent="0.25"/>
    <row r="658" ht="10.5" hidden="1" x14ac:dyDescent="0.25"/>
    <row r="659" ht="10.5" hidden="1" x14ac:dyDescent="0.25"/>
    <row r="660" ht="10.5" hidden="1" x14ac:dyDescent="0.25"/>
    <row r="661" ht="10.5" hidden="1" x14ac:dyDescent="0.25"/>
    <row r="662" ht="10.5" hidden="1" x14ac:dyDescent="0.25"/>
    <row r="663" ht="10.5" hidden="1" x14ac:dyDescent="0.25"/>
    <row r="664" ht="10.5" hidden="1" x14ac:dyDescent="0.25"/>
    <row r="665" ht="10.5" hidden="1" x14ac:dyDescent="0.25"/>
    <row r="666" ht="10.5" hidden="1" x14ac:dyDescent="0.25"/>
    <row r="667" ht="10.5" hidden="1" x14ac:dyDescent="0.25"/>
    <row r="668" ht="10.5" hidden="1" x14ac:dyDescent="0.25"/>
    <row r="669" ht="10.5" hidden="1" x14ac:dyDescent="0.25"/>
    <row r="670" ht="10.5" hidden="1" x14ac:dyDescent="0.25"/>
    <row r="671" ht="10.5" hidden="1" x14ac:dyDescent="0.25"/>
    <row r="672" ht="10.5" hidden="1" x14ac:dyDescent="0.25"/>
    <row r="673" ht="10.5" hidden="1" x14ac:dyDescent="0.25"/>
    <row r="674" ht="10.5" hidden="1" x14ac:dyDescent="0.25"/>
    <row r="675" ht="10.5" hidden="1" x14ac:dyDescent="0.25"/>
    <row r="676" ht="10.5" hidden="1" x14ac:dyDescent="0.25"/>
    <row r="677" ht="10.5" hidden="1" x14ac:dyDescent="0.25"/>
    <row r="678" ht="10.5" hidden="1" x14ac:dyDescent="0.25"/>
    <row r="679" ht="10.5" hidden="1" x14ac:dyDescent="0.25"/>
    <row r="680" ht="10.5" hidden="1" x14ac:dyDescent="0.25"/>
    <row r="681" ht="10.5" hidden="1" x14ac:dyDescent="0.25"/>
    <row r="682" ht="10.5" hidden="1" x14ac:dyDescent="0.25"/>
    <row r="683" ht="10.5" hidden="1" x14ac:dyDescent="0.25"/>
    <row r="684" ht="10.5" hidden="1" x14ac:dyDescent="0.25"/>
    <row r="685" ht="10.5" hidden="1" x14ac:dyDescent="0.25"/>
    <row r="686" ht="10.5" hidden="1" x14ac:dyDescent="0.25"/>
    <row r="687" ht="10.5" hidden="1" x14ac:dyDescent="0.25"/>
    <row r="688" ht="10.5" hidden="1" x14ac:dyDescent="0.25"/>
    <row r="689" ht="10.5" hidden="1" x14ac:dyDescent="0.25"/>
    <row r="690" ht="10.5" hidden="1" x14ac:dyDescent="0.25"/>
    <row r="691" ht="10.5" hidden="1" x14ac:dyDescent="0.25"/>
    <row r="692" ht="10.5" hidden="1" x14ac:dyDescent="0.25"/>
    <row r="693" ht="10.5" hidden="1" x14ac:dyDescent="0.25"/>
    <row r="694" ht="10.5" hidden="1" x14ac:dyDescent="0.25"/>
    <row r="695" ht="10.5" hidden="1" x14ac:dyDescent="0.25"/>
    <row r="696" ht="10.5" hidden="1" x14ac:dyDescent="0.25"/>
    <row r="697" ht="10.5" hidden="1" x14ac:dyDescent="0.25"/>
    <row r="698" ht="10.5" hidden="1" x14ac:dyDescent="0.25"/>
    <row r="699" ht="10.5" hidden="1" x14ac:dyDescent="0.25"/>
    <row r="700" ht="10.5" hidden="1" x14ac:dyDescent="0.25"/>
    <row r="701" ht="10.5" hidden="1" x14ac:dyDescent="0.25"/>
    <row r="702" ht="10.5" hidden="1" x14ac:dyDescent="0.25"/>
    <row r="703" ht="10.5" hidden="1" x14ac:dyDescent="0.25"/>
    <row r="704" ht="10.5" hidden="1" x14ac:dyDescent="0.25"/>
    <row r="705" ht="10.5" hidden="1" x14ac:dyDescent="0.25"/>
    <row r="706" ht="10.5" hidden="1" x14ac:dyDescent="0.25"/>
    <row r="707" ht="10.5" hidden="1" x14ac:dyDescent="0.25"/>
    <row r="708" ht="10.5" hidden="1" x14ac:dyDescent="0.25"/>
    <row r="709" ht="10.5" hidden="1" x14ac:dyDescent="0.25"/>
    <row r="710" ht="10.5" hidden="1" x14ac:dyDescent="0.25"/>
    <row r="711" ht="10.5" hidden="1" x14ac:dyDescent="0.25"/>
    <row r="712" ht="10.5" hidden="1" x14ac:dyDescent="0.25"/>
    <row r="713" ht="10.5" hidden="1" x14ac:dyDescent="0.25"/>
    <row r="714" ht="10.5" hidden="1" x14ac:dyDescent="0.25"/>
    <row r="715" ht="10.5" hidden="1" x14ac:dyDescent="0.25"/>
    <row r="716" ht="10.5" hidden="1" x14ac:dyDescent="0.25"/>
    <row r="717" ht="10.5" hidden="1" x14ac:dyDescent="0.25"/>
    <row r="718" ht="10.5" hidden="1" x14ac:dyDescent="0.25"/>
    <row r="719" ht="10.5" hidden="1" x14ac:dyDescent="0.25"/>
    <row r="720" ht="10.5" hidden="1" x14ac:dyDescent="0.25"/>
    <row r="721" ht="10.5" hidden="1" x14ac:dyDescent="0.25"/>
    <row r="722" ht="10.5" hidden="1" x14ac:dyDescent="0.25"/>
    <row r="723" ht="10.5" hidden="1" x14ac:dyDescent="0.25"/>
    <row r="724" ht="10.5" hidden="1" x14ac:dyDescent="0.25"/>
    <row r="725" ht="10.5" hidden="1" x14ac:dyDescent="0.25"/>
    <row r="726" ht="10.5" hidden="1" x14ac:dyDescent="0.25"/>
    <row r="727" ht="10.5" hidden="1" x14ac:dyDescent="0.25"/>
    <row r="728" ht="10.5" hidden="1" x14ac:dyDescent="0.25"/>
    <row r="729" ht="10.5" hidden="1" x14ac:dyDescent="0.25"/>
    <row r="730" ht="10.5" hidden="1" x14ac:dyDescent="0.25"/>
    <row r="731" ht="10.5" hidden="1" x14ac:dyDescent="0.25"/>
    <row r="732" ht="10.5" hidden="1" x14ac:dyDescent="0.25"/>
    <row r="733" ht="10.5" hidden="1" x14ac:dyDescent="0.25"/>
    <row r="734" ht="10.5" hidden="1" x14ac:dyDescent="0.25"/>
    <row r="735" ht="10.5" hidden="1" x14ac:dyDescent="0.25"/>
    <row r="736" ht="10.5" hidden="1" x14ac:dyDescent="0.25"/>
    <row r="737" ht="10.5" hidden="1" x14ac:dyDescent="0.25"/>
    <row r="738" ht="10.5" hidden="1" x14ac:dyDescent="0.25"/>
    <row r="739" ht="10.5" hidden="1" x14ac:dyDescent="0.25"/>
    <row r="740" ht="10.5" hidden="1" x14ac:dyDescent="0.25"/>
    <row r="741" ht="10.5" hidden="1" x14ac:dyDescent="0.25"/>
    <row r="742" ht="10.5" hidden="1" x14ac:dyDescent="0.25"/>
    <row r="743" ht="10.5" hidden="1" x14ac:dyDescent="0.25"/>
    <row r="744" ht="10.5" hidden="1" x14ac:dyDescent="0.25"/>
    <row r="745" ht="10.5" hidden="1" x14ac:dyDescent="0.25"/>
    <row r="746" ht="10.5" hidden="1" x14ac:dyDescent="0.25"/>
    <row r="747" ht="10.5" hidden="1" x14ac:dyDescent="0.25"/>
    <row r="748" ht="10.5" hidden="1" x14ac:dyDescent="0.25"/>
    <row r="749" ht="10.5" hidden="1" x14ac:dyDescent="0.25"/>
    <row r="750" ht="10.5" hidden="1" x14ac:dyDescent="0.25"/>
    <row r="751" ht="10.5" hidden="1" x14ac:dyDescent="0.25"/>
    <row r="752" ht="10.5" hidden="1" x14ac:dyDescent="0.25"/>
    <row r="753" ht="10.5" hidden="1" x14ac:dyDescent="0.25"/>
    <row r="754" ht="10.5" hidden="1" x14ac:dyDescent="0.25"/>
    <row r="755" ht="10.5" hidden="1" x14ac:dyDescent="0.25"/>
    <row r="756" ht="10.5" hidden="1" x14ac:dyDescent="0.25"/>
    <row r="757" ht="10.5" hidden="1" x14ac:dyDescent="0.25"/>
    <row r="758" ht="10.5" hidden="1" x14ac:dyDescent="0.25"/>
    <row r="759" ht="10.5" hidden="1" x14ac:dyDescent="0.25"/>
    <row r="760" ht="10.5" hidden="1" x14ac:dyDescent="0.25"/>
    <row r="761" ht="10.5" hidden="1" x14ac:dyDescent="0.25"/>
    <row r="762" ht="10.5" hidden="1" x14ac:dyDescent="0.25"/>
    <row r="763" ht="10.5" hidden="1" x14ac:dyDescent="0.25"/>
    <row r="764" ht="10.5" hidden="1" x14ac:dyDescent="0.25"/>
    <row r="765" ht="10.5" hidden="1" x14ac:dyDescent="0.25"/>
    <row r="766" ht="10.5" hidden="1" x14ac:dyDescent="0.25"/>
    <row r="767" ht="10.5" hidden="1" x14ac:dyDescent="0.25"/>
    <row r="768" ht="10.5" hidden="1" x14ac:dyDescent="0.25"/>
    <row r="769" ht="10.5" hidden="1" x14ac:dyDescent="0.25"/>
    <row r="770" ht="10.5" hidden="1" x14ac:dyDescent="0.25"/>
    <row r="771" ht="10.5" hidden="1" x14ac:dyDescent="0.25"/>
    <row r="772" ht="10.5" hidden="1" x14ac:dyDescent="0.25"/>
    <row r="773" ht="10.5" hidden="1" x14ac:dyDescent="0.25"/>
    <row r="774" ht="10.5" hidden="1" x14ac:dyDescent="0.25"/>
    <row r="775" ht="10.5" hidden="1" x14ac:dyDescent="0.25"/>
    <row r="776" ht="10.5" hidden="1" x14ac:dyDescent="0.25"/>
    <row r="777" ht="10.5" hidden="1" x14ac:dyDescent="0.25"/>
    <row r="778" ht="10.5" hidden="1" x14ac:dyDescent="0.25"/>
    <row r="779" ht="10.5" hidden="1" x14ac:dyDescent="0.25"/>
    <row r="780" ht="10.5" hidden="1" x14ac:dyDescent="0.25"/>
    <row r="781" ht="10.5" hidden="1" x14ac:dyDescent="0.25"/>
    <row r="782" ht="10.5" hidden="1" x14ac:dyDescent="0.25"/>
    <row r="783" ht="10.5" hidden="1" x14ac:dyDescent="0.25"/>
    <row r="784" ht="10.5" hidden="1" x14ac:dyDescent="0.25"/>
    <row r="785" ht="10.5" hidden="1" x14ac:dyDescent="0.25"/>
    <row r="786" ht="10.5" hidden="1" x14ac:dyDescent="0.25"/>
    <row r="787" ht="10.5" hidden="1" x14ac:dyDescent="0.25"/>
    <row r="788" ht="10.5" hidden="1" x14ac:dyDescent="0.25"/>
    <row r="789" ht="10.5" hidden="1" x14ac:dyDescent="0.25"/>
    <row r="790" ht="10.5" hidden="1" x14ac:dyDescent="0.25"/>
    <row r="791" ht="10.5" hidden="1" x14ac:dyDescent="0.25"/>
    <row r="792" ht="10.5" hidden="1" x14ac:dyDescent="0.25"/>
    <row r="793" ht="10.5" hidden="1" x14ac:dyDescent="0.25"/>
    <row r="794" ht="10.5" hidden="1" x14ac:dyDescent="0.25"/>
    <row r="795" ht="10.5" hidden="1" x14ac:dyDescent="0.25"/>
    <row r="796" ht="10.5" hidden="1" x14ac:dyDescent="0.25"/>
    <row r="797" ht="10.5" hidden="1" x14ac:dyDescent="0.25"/>
    <row r="798" ht="10.5" hidden="1" x14ac:dyDescent="0.25"/>
    <row r="799" ht="10.5" hidden="1" x14ac:dyDescent="0.25"/>
    <row r="800" ht="10.5" hidden="1" x14ac:dyDescent="0.25"/>
    <row r="801" ht="10.5" hidden="1" x14ac:dyDescent="0.25"/>
    <row r="802" ht="10.5" hidden="1" x14ac:dyDescent="0.25"/>
    <row r="803" ht="10.5" hidden="1" x14ac:dyDescent="0.25"/>
    <row r="804" ht="10.5" hidden="1" x14ac:dyDescent="0.25"/>
    <row r="805" ht="10.5" hidden="1" x14ac:dyDescent="0.25"/>
    <row r="806" ht="10.5" hidden="1" x14ac:dyDescent="0.25"/>
    <row r="807" ht="10.5" hidden="1" x14ac:dyDescent="0.25"/>
    <row r="808" ht="10.5" hidden="1" x14ac:dyDescent="0.25"/>
    <row r="809" ht="10.5" hidden="1" x14ac:dyDescent="0.25"/>
    <row r="810" ht="10.5" hidden="1" x14ac:dyDescent="0.25"/>
    <row r="811" ht="10.5" hidden="1" x14ac:dyDescent="0.25"/>
    <row r="812" ht="10.5" hidden="1" x14ac:dyDescent="0.25"/>
    <row r="813" ht="10.5" hidden="1" x14ac:dyDescent="0.25"/>
    <row r="814" ht="10.5" hidden="1" x14ac:dyDescent="0.25"/>
    <row r="815" ht="10.5" hidden="1" x14ac:dyDescent="0.25"/>
    <row r="816" ht="10.5" hidden="1" x14ac:dyDescent="0.25"/>
    <row r="817" ht="10.5" hidden="1" x14ac:dyDescent="0.25"/>
    <row r="818" ht="10.5" hidden="1" x14ac:dyDescent="0.25"/>
    <row r="819" ht="10.5" hidden="1" x14ac:dyDescent="0.25"/>
    <row r="820" ht="10.5" hidden="1" x14ac:dyDescent="0.25"/>
    <row r="821" ht="10.5" hidden="1" x14ac:dyDescent="0.25"/>
    <row r="822" ht="10.5" hidden="1" x14ac:dyDescent="0.25"/>
    <row r="823" ht="10.5" hidden="1" x14ac:dyDescent="0.25"/>
    <row r="824" ht="10.5" hidden="1" x14ac:dyDescent="0.25"/>
    <row r="825" ht="10.5" hidden="1" x14ac:dyDescent="0.25"/>
    <row r="826" ht="10.5" hidden="1" x14ac:dyDescent="0.25"/>
    <row r="827" ht="10.5" hidden="1" x14ac:dyDescent="0.25"/>
    <row r="828" ht="10.5" hidden="1" x14ac:dyDescent="0.25"/>
    <row r="829" ht="10.5" hidden="1" x14ac:dyDescent="0.25"/>
    <row r="830" ht="10.5" hidden="1" x14ac:dyDescent="0.25"/>
    <row r="831" ht="10.5" hidden="1" x14ac:dyDescent="0.25"/>
    <row r="832" ht="10.5" hidden="1" x14ac:dyDescent="0.25"/>
    <row r="833" ht="10.5" hidden="1" x14ac:dyDescent="0.25"/>
    <row r="834" ht="10.5" hidden="1" x14ac:dyDescent="0.25"/>
    <row r="835" ht="10.5" hidden="1" x14ac:dyDescent="0.25"/>
    <row r="836" ht="10.5" hidden="1" x14ac:dyDescent="0.25"/>
    <row r="837" ht="10.5" hidden="1" x14ac:dyDescent="0.25"/>
    <row r="838" ht="10.5" hidden="1" x14ac:dyDescent="0.25"/>
    <row r="839" ht="10.5" hidden="1" x14ac:dyDescent="0.25"/>
    <row r="840" ht="10.5" hidden="1" x14ac:dyDescent="0.25"/>
    <row r="841" ht="10.5" hidden="1" x14ac:dyDescent="0.25"/>
    <row r="842" ht="10.5" hidden="1" x14ac:dyDescent="0.25"/>
    <row r="843" ht="10.5" hidden="1" x14ac:dyDescent="0.25"/>
    <row r="844" ht="10.5" hidden="1" x14ac:dyDescent="0.25"/>
    <row r="845" ht="10.5" hidden="1" x14ac:dyDescent="0.25"/>
    <row r="846" ht="10.5" hidden="1" x14ac:dyDescent="0.25"/>
    <row r="847" ht="10.5" hidden="1" x14ac:dyDescent="0.25"/>
    <row r="848" ht="10.5" hidden="1" x14ac:dyDescent="0.25"/>
    <row r="849" ht="10.5" hidden="1" x14ac:dyDescent="0.25"/>
    <row r="850" ht="10.5" hidden="1" x14ac:dyDescent="0.25"/>
    <row r="851" ht="10.5" hidden="1" x14ac:dyDescent="0.25"/>
    <row r="852" ht="10.5" hidden="1" x14ac:dyDescent="0.25"/>
    <row r="853" ht="10.5" hidden="1" x14ac:dyDescent="0.25"/>
    <row r="854" ht="10.5" hidden="1" x14ac:dyDescent="0.25"/>
    <row r="855" ht="10.5" hidden="1" x14ac:dyDescent="0.25"/>
    <row r="856" ht="10.5" hidden="1" x14ac:dyDescent="0.25"/>
    <row r="857" ht="10.5" hidden="1" x14ac:dyDescent="0.25"/>
    <row r="858" ht="10.5" hidden="1" x14ac:dyDescent="0.25"/>
    <row r="859" ht="10.5" hidden="1" x14ac:dyDescent="0.25"/>
    <row r="860" ht="10.5" hidden="1" x14ac:dyDescent="0.25"/>
    <row r="861" ht="10.5" hidden="1" x14ac:dyDescent="0.25"/>
    <row r="862" ht="10.5" hidden="1" x14ac:dyDescent="0.25"/>
    <row r="863" ht="10.5" hidden="1" x14ac:dyDescent="0.25"/>
    <row r="864" ht="10.5" hidden="1" x14ac:dyDescent="0.25"/>
    <row r="865" ht="10.5" hidden="1" x14ac:dyDescent="0.25"/>
    <row r="866" ht="10.5" hidden="1" x14ac:dyDescent="0.25"/>
    <row r="867" ht="10.5" hidden="1" x14ac:dyDescent="0.25"/>
    <row r="868" ht="10.5" hidden="1" x14ac:dyDescent="0.25"/>
    <row r="869" ht="10.5" hidden="1" x14ac:dyDescent="0.25"/>
    <row r="870" ht="10.5" hidden="1" x14ac:dyDescent="0.25"/>
    <row r="871" ht="10.5" hidden="1" x14ac:dyDescent="0.25"/>
    <row r="872" ht="10.5" hidden="1" x14ac:dyDescent="0.25"/>
    <row r="873" ht="10.5" hidden="1" x14ac:dyDescent="0.25"/>
    <row r="874" ht="10.5" hidden="1" x14ac:dyDescent="0.25"/>
    <row r="875" ht="10.5" hidden="1" x14ac:dyDescent="0.25"/>
    <row r="876" ht="10.5" hidden="1" x14ac:dyDescent="0.25"/>
    <row r="877" ht="10.5" hidden="1" x14ac:dyDescent="0.25"/>
    <row r="878" ht="10.5" hidden="1" x14ac:dyDescent="0.25"/>
    <row r="879" ht="10.5" hidden="1" x14ac:dyDescent="0.25"/>
    <row r="880" ht="10.5" hidden="1" x14ac:dyDescent="0.25"/>
    <row r="881" ht="10.5" hidden="1" x14ac:dyDescent="0.25"/>
    <row r="882" ht="10.5" hidden="1" x14ac:dyDescent="0.25"/>
    <row r="883" ht="10.5" hidden="1" x14ac:dyDescent="0.25"/>
    <row r="884" ht="10.5" hidden="1" x14ac:dyDescent="0.25"/>
    <row r="885" ht="10.5" hidden="1" x14ac:dyDescent="0.25"/>
    <row r="886" ht="10.5" hidden="1" x14ac:dyDescent="0.25"/>
    <row r="887" ht="10.5" hidden="1" x14ac:dyDescent="0.25"/>
    <row r="888" ht="10.5" hidden="1" x14ac:dyDescent="0.25"/>
    <row r="889" ht="10.5" hidden="1" x14ac:dyDescent="0.25"/>
    <row r="890" ht="10.5" hidden="1" x14ac:dyDescent="0.25"/>
    <row r="891" ht="10.5" hidden="1" x14ac:dyDescent="0.25"/>
    <row r="892" ht="10.5" hidden="1" x14ac:dyDescent="0.25"/>
    <row r="893" ht="10.5" hidden="1" x14ac:dyDescent="0.25"/>
    <row r="894" ht="10.5" hidden="1" x14ac:dyDescent="0.25"/>
    <row r="895" ht="10.5" hidden="1" x14ac:dyDescent="0.25"/>
    <row r="896" ht="10.5" hidden="1" x14ac:dyDescent="0.25"/>
    <row r="897" ht="10.5" hidden="1" x14ac:dyDescent="0.25"/>
    <row r="898" ht="10.5" hidden="1" x14ac:dyDescent="0.25"/>
    <row r="899" ht="10.5" hidden="1" x14ac:dyDescent="0.25"/>
    <row r="900" ht="10.5" hidden="1" x14ac:dyDescent="0.25"/>
    <row r="901" ht="10.5" hidden="1" x14ac:dyDescent="0.25"/>
    <row r="902" ht="10.5" hidden="1" x14ac:dyDescent="0.25"/>
    <row r="903" ht="10.5" hidden="1" x14ac:dyDescent="0.25"/>
    <row r="904" ht="10.5" hidden="1" x14ac:dyDescent="0.25"/>
    <row r="905" ht="10.5" hidden="1" x14ac:dyDescent="0.25"/>
    <row r="906" ht="10.5" hidden="1" x14ac:dyDescent="0.25"/>
    <row r="907" ht="10.5" hidden="1" x14ac:dyDescent="0.25"/>
    <row r="908" ht="10.5" hidden="1" x14ac:dyDescent="0.25"/>
    <row r="909" ht="10.5" hidden="1" x14ac:dyDescent="0.25"/>
    <row r="910" ht="10.5" hidden="1" x14ac:dyDescent="0.25"/>
    <row r="911" ht="10.5" hidden="1" x14ac:dyDescent="0.25"/>
    <row r="912" ht="10.5" hidden="1" x14ac:dyDescent="0.25"/>
    <row r="913" ht="10.5" hidden="1" x14ac:dyDescent="0.25"/>
    <row r="914" ht="10.5" hidden="1" x14ac:dyDescent="0.25"/>
    <row r="915" ht="10.5" hidden="1" x14ac:dyDescent="0.25"/>
    <row r="916" ht="10.5" hidden="1" x14ac:dyDescent="0.25"/>
    <row r="917" ht="10.5" hidden="1" x14ac:dyDescent="0.25"/>
    <row r="918" ht="10.5" hidden="1" x14ac:dyDescent="0.25"/>
    <row r="919" ht="10.5" hidden="1" x14ac:dyDescent="0.25"/>
    <row r="920" ht="10.5" hidden="1" x14ac:dyDescent="0.25"/>
    <row r="921" ht="10.5" hidden="1" x14ac:dyDescent="0.25"/>
    <row r="922" ht="10.5" hidden="1" x14ac:dyDescent="0.25"/>
    <row r="923" ht="10.5" hidden="1" x14ac:dyDescent="0.25"/>
    <row r="924" ht="10.5" hidden="1" x14ac:dyDescent="0.25"/>
    <row r="925" ht="10.5" hidden="1" x14ac:dyDescent="0.25"/>
    <row r="926" ht="10.5" hidden="1" x14ac:dyDescent="0.25"/>
    <row r="927" ht="10.5" hidden="1" x14ac:dyDescent="0.25"/>
    <row r="928" ht="10.5" hidden="1" x14ac:dyDescent="0.25"/>
    <row r="929" ht="10.5" hidden="1" x14ac:dyDescent="0.25"/>
    <row r="930" ht="10.5" hidden="1" x14ac:dyDescent="0.25"/>
    <row r="931" ht="10.5" hidden="1" x14ac:dyDescent="0.25"/>
    <row r="932" ht="10.5" hidden="1" x14ac:dyDescent="0.25"/>
    <row r="933" ht="10.5" hidden="1" x14ac:dyDescent="0.25"/>
    <row r="934" ht="10.5" hidden="1" x14ac:dyDescent="0.25"/>
    <row r="935" ht="10.5" hidden="1" x14ac:dyDescent="0.25"/>
    <row r="936" ht="10.5" hidden="1" x14ac:dyDescent="0.25"/>
    <row r="937" ht="10.5" hidden="1" x14ac:dyDescent="0.25"/>
    <row r="938" ht="10.5" hidden="1" x14ac:dyDescent="0.25"/>
    <row r="939" ht="10.5" hidden="1" x14ac:dyDescent="0.25"/>
    <row r="940" ht="10.5" hidden="1" x14ac:dyDescent="0.25"/>
    <row r="941" ht="10.5" hidden="1" x14ac:dyDescent="0.25"/>
    <row r="942" ht="10.5" hidden="1" x14ac:dyDescent="0.25"/>
    <row r="943" ht="10.5" hidden="1" x14ac:dyDescent="0.25"/>
    <row r="944" ht="10.5" hidden="1" x14ac:dyDescent="0.25"/>
    <row r="945" ht="10.5" hidden="1" x14ac:dyDescent="0.25"/>
    <row r="946" ht="10.5" hidden="1" x14ac:dyDescent="0.25"/>
    <row r="947" ht="10.5" hidden="1" x14ac:dyDescent="0.25"/>
    <row r="948" ht="10.5" hidden="1" x14ac:dyDescent="0.25"/>
    <row r="949" ht="10.5" hidden="1" x14ac:dyDescent="0.25"/>
    <row r="950" ht="10.5" hidden="1" x14ac:dyDescent="0.25"/>
    <row r="951" ht="10.5" hidden="1" x14ac:dyDescent="0.25"/>
    <row r="952" ht="10.5" hidden="1" x14ac:dyDescent="0.25"/>
    <row r="953" ht="10.5" hidden="1" x14ac:dyDescent="0.25"/>
    <row r="954" ht="10.5" hidden="1" x14ac:dyDescent="0.25"/>
    <row r="955" ht="10.5" hidden="1" x14ac:dyDescent="0.25"/>
    <row r="956" ht="10.5" hidden="1" x14ac:dyDescent="0.25"/>
    <row r="957" ht="10.5" hidden="1" x14ac:dyDescent="0.25"/>
    <row r="958" ht="10.5" hidden="1" x14ac:dyDescent="0.25"/>
    <row r="959" ht="10.5" hidden="1" x14ac:dyDescent="0.25"/>
    <row r="960" ht="10.5" hidden="1" x14ac:dyDescent="0.25"/>
    <row r="961" ht="10.5" hidden="1" x14ac:dyDescent="0.25"/>
    <row r="962" ht="10.5" hidden="1" x14ac:dyDescent="0.25"/>
    <row r="963" ht="10.5" hidden="1" x14ac:dyDescent="0.25"/>
    <row r="964" ht="10.5" hidden="1" x14ac:dyDescent="0.25"/>
    <row r="965" ht="10.5" hidden="1" x14ac:dyDescent="0.25"/>
    <row r="966" ht="10.5" hidden="1" x14ac:dyDescent="0.25"/>
    <row r="967" ht="10.5" hidden="1" x14ac:dyDescent="0.25"/>
    <row r="968" ht="10.5" hidden="1" x14ac:dyDescent="0.25"/>
    <row r="969" ht="10.5" hidden="1" x14ac:dyDescent="0.25"/>
    <row r="970" ht="10.5" hidden="1" x14ac:dyDescent="0.25"/>
    <row r="971" ht="10.5" hidden="1" x14ac:dyDescent="0.25"/>
    <row r="972" ht="10.5" hidden="1" x14ac:dyDescent="0.25"/>
    <row r="973" ht="10.5" hidden="1" x14ac:dyDescent="0.25"/>
    <row r="974" ht="10.5" hidden="1" x14ac:dyDescent="0.25"/>
    <row r="975" ht="10.5" hidden="1" x14ac:dyDescent="0.25"/>
    <row r="976" ht="10.5" hidden="1" x14ac:dyDescent="0.25"/>
    <row r="977" ht="10.5" hidden="1" x14ac:dyDescent="0.25"/>
    <row r="978" ht="10.5" hidden="1" x14ac:dyDescent="0.25"/>
    <row r="979" ht="10.5" hidden="1" x14ac:dyDescent="0.25"/>
    <row r="980" ht="10.5" hidden="1" x14ac:dyDescent="0.25"/>
    <row r="981" ht="10.5" hidden="1" x14ac:dyDescent="0.25"/>
    <row r="982" ht="10.5" hidden="1" x14ac:dyDescent="0.25"/>
    <row r="983" ht="10.5" hidden="1" x14ac:dyDescent="0.25"/>
    <row r="984" ht="10.5" hidden="1" x14ac:dyDescent="0.25"/>
    <row r="985" ht="10.5" hidden="1" x14ac:dyDescent="0.25"/>
    <row r="986" ht="10.5" hidden="1" x14ac:dyDescent="0.25"/>
    <row r="987" ht="10.5" hidden="1" x14ac:dyDescent="0.25"/>
    <row r="988" ht="10.5" hidden="1" x14ac:dyDescent="0.25"/>
    <row r="989" ht="10.5" hidden="1" x14ac:dyDescent="0.25"/>
    <row r="990" ht="10.5" hidden="1" x14ac:dyDescent="0.25"/>
    <row r="991" ht="10.5" hidden="1" x14ac:dyDescent="0.25"/>
    <row r="992" ht="10.5" hidden="1" x14ac:dyDescent="0.25"/>
    <row r="993" ht="10.5" hidden="1" x14ac:dyDescent="0.25"/>
    <row r="994" ht="10.5" hidden="1" x14ac:dyDescent="0.25"/>
    <row r="995" ht="10.5" hidden="1" x14ac:dyDescent="0.25"/>
    <row r="996" ht="10.5" hidden="1" x14ac:dyDescent="0.25"/>
    <row r="997" ht="10.5" hidden="1" x14ac:dyDescent="0.25"/>
    <row r="998" ht="10.5" hidden="1" x14ac:dyDescent="0.25"/>
    <row r="999" ht="10.5" hidden="1" x14ac:dyDescent="0.25"/>
    <row r="1000" ht="10.5" hidden="1" x14ac:dyDescent="0.25"/>
    <row r="1001" ht="10.5" hidden="1" x14ac:dyDescent="0.25"/>
    <row r="1002" ht="10.5" hidden="1" x14ac:dyDescent="0.25"/>
    <row r="1003" ht="10.5" hidden="1" x14ac:dyDescent="0.25"/>
    <row r="1004" ht="10.5" hidden="1" x14ac:dyDescent="0.25"/>
    <row r="1005" ht="10.5" hidden="1" x14ac:dyDescent="0.25"/>
    <row r="1006" ht="10.5" hidden="1" x14ac:dyDescent="0.25"/>
    <row r="1007" ht="10.5" hidden="1" x14ac:dyDescent="0.25"/>
    <row r="1008" ht="10.5" hidden="1" x14ac:dyDescent="0.25"/>
    <row r="1009" ht="17.25" hidden="1" customHeight="1" x14ac:dyDescent="0.25"/>
    <row r="1010" ht="17.25" hidden="1" customHeight="1" x14ac:dyDescent="0.25"/>
    <row r="1011" ht="17.25" hidden="1" customHeight="1" x14ac:dyDescent="0.25"/>
    <row r="1012" ht="17.25" hidden="1" customHeight="1" x14ac:dyDescent="0.25"/>
    <row r="1013" ht="17.25" hidden="1" customHeight="1" x14ac:dyDescent="0.25"/>
    <row r="1014" ht="17.25" hidden="1" customHeight="1" x14ac:dyDescent="0.25"/>
    <row r="1015" ht="17.25" hidden="1" customHeight="1" x14ac:dyDescent="0.25"/>
    <row r="1016" ht="17.25" hidden="1" customHeight="1" x14ac:dyDescent="0.25"/>
  </sheetData>
  <sheetProtection algorithmName="SHA-512" hashValue="GGxXPIcOse1S13Fx1UbkR5hccO8Zdxr1YD9goVgN4hWeoXYEVSzsq0jiefFCA2C05i0soRfXfCcs+7A6hU0SJg==" saltValue="9p1Z+Rgmns3yhOj2ipwB+g==" spinCount="100000" sheet="1" objects="1" scenarios="1" selectLockedCells="1"/>
  <dataConsolidate/>
  <mergeCells count="136">
    <mergeCell ref="A1:E3"/>
    <mergeCell ref="F1:G1"/>
    <mergeCell ref="H1:I1"/>
    <mergeCell ref="F2:G2"/>
    <mergeCell ref="H2:I2"/>
    <mergeCell ref="F3:G3"/>
    <mergeCell ref="H3:I3"/>
    <mergeCell ref="C12:I12"/>
    <mergeCell ref="B13:I13"/>
    <mergeCell ref="D15:I15"/>
    <mergeCell ref="D16:I16"/>
    <mergeCell ref="D17:I17"/>
    <mergeCell ref="D18:I18"/>
    <mergeCell ref="B5:I5"/>
    <mergeCell ref="D7:I7"/>
    <mergeCell ref="D8:I8"/>
    <mergeCell ref="D9:I9"/>
    <mergeCell ref="D10:I10"/>
    <mergeCell ref="C11:I11"/>
    <mergeCell ref="B26:C26"/>
    <mergeCell ref="D26:I26"/>
    <mergeCell ref="B27:C27"/>
    <mergeCell ref="D27:I27"/>
    <mergeCell ref="B29:I29"/>
    <mergeCell ref="B30:I30"/>
    <mergeCell ref="D19:I19"/>
    <mergeCell ref="D20:I20"/>
    <mergeCell ref="B22:I22"/>
    <mergeCell ref="B24:C24"/>
    <mergeCell ref="D24:I24"/>
    <mergeCell ref="B25:C25"/>
    <mergeCell ref="D25:I25"/>
    <mergeCell ref="B40:D40"/>
    <mergeCell ref="B31:D31"/>
    <mergeCell ref="B32:D32"/>
    <mergeCell ref="B33:D33"/>
    <mergeCell ref="B34:D34"/>
    <mergeCell ref="B35:D35"/>
    <mergeCell ref="B36:D36"/>
    <mergeCell ref="B37:F37"/>
    <mergeCell ref="B38:F38"/>
    <mergeCell ref="B39:F39"/>
    <mergeCell ref="B41:C42"/>
    <mergeCell ref="B50:I50"/>
    <mergeCell ref="B51:F51"/>
    <mergeCell ref="E52:F52"/>
    <mergeCell ref="B54:I54"/>
    <mergeCell ref="B55:C55"/>
    <mergeCell ref="B43:D43"/>
    <mergeCell ref="B44:D44"/>
    <mergeCell ref="B48:E48"/>
    <mergeCell ref="B45:D45"/>
    <mergeCell ref="B46:D46"/>
    <mergeCell ref="B47:E47"/>
    <mergeCell ref="B56:F56"/>
    <mergeCell ref="B57:F57"/>
    <mergeCell ref="B58:F58"/>
    <mergeCell ref="B59:F59"/>
    <mergeCell ref="B61:I61"/>
    <mergeCell ref="B62:C62"/>
    <mergeCell ref="B77:F77"/>
    <mergeCell ref="B78:D78"/>
    <mergeCell ref="B79:D79"/>
    <mergeCell ref="B80:D80"/>
    <mergeCell ref="B81:D81"/>
    <mergeCell ref="B82:F82"/>
    <mergeCell ref="B63:F63"/>
    <mergeCell ref="B65:I65"/>
    <mergeCell ref="B66:C66"/>
    <mergeCell ref="B67:F67"/>
    <mergeCell ref="B69:I69"/>
    <mergeCell ref="B76:F76"/>
    <mergeCell ref="G86:I88"/>
    <mergeCell ref="B87:D87"/>
    <mergeCell ref="E87:F87"/>
    <mergeCell ref="B88:D88"/>
    <mergeCell ref="E88:F88"/>
    <mergeCell ref="B90:F90"/>
    <mergeCell ref="B84:D84"/>
    <mergeCell ref="E84:F84"/>
    <mergeCell ref="B85:D85"/>
    <mergeCell ref="E85:F85"/>
    <mergeCell ref="B86:D86"/>
    <mergeCell ref="E86:F86"/>
    <mergeCell ref="D98:G98"/>
    <mergeCell ref="D99:G99"/>
    <mergeCell ref="D100:G100"/>
    <mergeCell ref="D101:G101"/>
    <mergeCell ref="B102:G102"/>
    <mergeCell ref="B103:I103"/>
    <mergeCell ref="B91:F91"/>
    <mergeCell ref="B93:I93"/>
    <mergeCell ref="B95:C95"/>
    <mergeCell ref="D95:G95"/>
    <mergeCell ref="B96:I96"/>
    <mergeCell ref="D97:G97"/>
    <mergeCell ref="B112:I118"/>
    <mergeCell ref="B119:I119"/>
    <mergeCell ref="B122:I122"/>
    <mergeCell ref="D104:G104"/>
    <mergeCell ref="D105:G105"/>
    <mergeCell ref="D106:G106"/>
    <mergeCell ref="B107:G107"/>
    <mergeCell ref="B108:G108"/>
    <mergeCell ref="B110:I110"/>
    <mergeCell ref="B120:I120"/>
    <mergeCell ref="D124:G124"/>
    <mergeCell ref="D125:E125"/>
    <mergeCell ref="F125:G125"/>
    <mergeCell ref="C138:I138"/>
    <mergeCell ref="B139:I139"/>
    <mergeCell ref="C140:I140"/>
    <mergeCell ref="E141:F141"/>
    <mergeCell ref="E142:F142"/>
    <mergeCell ref="D126:E126"/>
    <mergeCell ref="F126:G126"/>
    <mergeCell ref="D127:G127"/>
    <mergeCell ref="G141:I141"/>
    <mergeCell ref="G142:I142"/>
    <mergeCell ref="E149:F149"/>
    <mergeCell ref="E146:F146"/>
    <mergeCell ref="E147:F147"/>
    <mergeCell ref="E148:F148"/>
    <mergeCell ref="E143:F143"/>
    <mergeCell ref="E144:F144"/>
    <mergeCell ref="E145:F145"/>
    <mergeCell ref="D128:G128"/>
    <mergeCell ref="D130:G130"/>
    <mergeCell ref="C137:I137"/>
    <mergeCell ref="G143:I143"/>
    <mergeCell ref="G144:I144"/>
    <mergeCell ref="G145:I145"/>
    <mergeCell ref="G146:I146"/>
    <mergeCell ref="G147:I147"/>
    <mergeCell ref="G148:I148"/>
    <mergeCell ref="G149:I149"/>
  </mergeCells>
  <conditionalFormatting sqref="B79:I80">
    <cfRule type="expression" dxfId="314" priority="36">
      <formula>$L$25</formula>
    </cfRule>
  </conditionalFormatting>
  <conditionalFormatting sqref="C141:G149">
    <cfRule type="expression" dxfId="313" priority="31">
      <formula>NOT($L$29)</formula>
    </cfRule>
  </conditionalFormatting>
  <conditionalFormatting sqref="E78">
    <cfRule type="expression" dxfId="312" priority="32">
      <formula>NOT($L$9)</formula>
    </cfRule>
  </conditionalFormatting>
  <conditionalFormatting sqref="E81">
    <cfRule type="expression" dxfId="311" priority="37">
      <formula>NOT($L$12)</formula>
    </cfRule>
  </conditionalFormatting>
  <conditionalFormatting sqref="F33:G36">
    <cfRule type="expression" dxfId="310" priority="22">
      <formula>$L$31</formula>
    </cfRule>
  </conditionalFormatting>
  <conditionalFormatting sqref="F41:G42">
    <cfRule type="expression" dxfId="309" priority="24">
      <formula>($L$31)</formula>
    </cfRule>
  </conditionalFormatting>
  <conditionalFormatting sqref="G37:G39">
    <cfRule type="expression" dxfId="308" priority="20">
      <formula>$L$31</formula>
    </cfRule>
  </conditionalFormatting>
  <conditionalFormatting sqref="H32:H39">
    <cfRule type="expression" dxfId="307" priority="2">
      <formula>NOT($L$7)</formula>
    </cfRule>
  </conditionalFormatting>
  <conditionalFormatting sqref="H33:H39">
    <cfRule type="expression" dxfId="306" priority="1">
      <formula>$L$31</formula>
    </cfRule>
  </conditionalFormatting>
  <conditionalFormatting sqref="H52">
    <cfRule type="expression" dxfId="305" priority="42">
      <formula>NOT($L$7)</formula>
    </cfRule>
  </conditionalFormatting>
  <conditionalFormatting sqref="H56:H58">
    <cfRule type="expression" dxfId="304" priority="45">
      <formula>NOT($L$7)</formula>
    </cfRule>
  </conditionalFormatting>
  <conditionalFormatting sqref="H63 C72:D73">
    <cfRule type="expression" dxfId="303" priority="40">
      <formula>NOT($L$7)</formula>
    </cfRule>
  </conditionalFormatting>
  <conditionalFormatting sqref="H67">
    <cfRule type="expression" dxfId="302" priority="41">
      <formula>NOT($L$7)</formula>
    </cfRule>
  </conditionalFormatting>
  <conditionalFormatting sqref="L1:L10 L12:L13 L15:L27 L48:L50 L52:L154 L166:L1048576">
    <cfRule type="containsText" dxfId="301" priority="38" operator="containsText" text="FAUX">
      <formula>NOT(ISERROR(SEARCH("FAUX",L1)))</formula>
    </cfRule>
    <cfRule type="containsText" dxfId="300" priority="39" operator="containsText" text="VRAI">
      <formula>NOT(ISERROR(SEARCH("VRAI",L1)))</formula>
    </cfRule>
  </conditionalFormatting>
  <conditionalFormatting sqref="L29">
    <cfRule type="containsText" dxfId="299" priority="29" operator="containsText" text="FAUX">
      <formula>NOT(ISERROR(SEARCH("FAUX",L29)))</formula>
    </cfRule>
    <cfRule type="containsText" dxfId="298" priority="30" operator="containsText" text="VRAI">
      <formula>NOT(ISERROR(SEARCH("VRAI",L29)))</formula>
    </cfRule>
  </conditionalFormatting>
  <conditionalFormatting sqref="L31:L46">
    <cfRule type="containsText" dxfId="297" priority="27" operator="containsText" text="FAUX">
      <formula>NOT(ISERROR(SEARCH("FAUX",L31)))</formula>
    </cfRule>
    <cfRule type="containsText" dxfId="296" priority="28" operator="containsText" text="VRAI">
      <formula>NOT(ISERROR(SEARCH("VRAI",L31)))</formula>
    </cfRule>
  </conditionalFormatting>
  <dataValidations count="11">
    <dataValidation type="custom" allowBlank="1" showInputMessage="1" showErrorMessage="1" errorTitle=" Partenaire non éligible" error="Le type de partenaire choisi n'est pas eligible au financement._x000a_Veuillez laisser vide la colonne « Aide demandée »." sqref="H67 H52 H63 H56:H58 H33:H39" xr:uid="{81B372AC-8A33-42AE-93E2-A43A945B3EA0}">
      <formula1>($L$7)</formula1>
    </dataValidation>
    <dataValidation type="custom" allowBlank="1" showInputMessage="1" showErrorMessage="1" error="Valeur impossible (suppérieure au taux maximum ou partenaire inéligible)." sqref="E81" xr:uid="{88F16082-8A6B-4228-8789-7A0C38908B67}">
      <formula1>$L$12</formula1>
    </dataValidation>
    <dataValidation type="custom" allowBlank="1" showInputMessage="1" showErrorMessage="1" error="Valeur impossible (suppérieure au taux maximum ou partenaire inéligible)." sqref="E80" xr:uid="{A9A30C33-6122-4BCF-8533-ED3F517C9D83}">
      <formula1>$L$94</formula1>
    </dataValidation>
    <dataValidation type="custom" allowBlank="1" showInputMessage="1" showErrorMessage="1" error="Valeur impossible (suppérieure au taux maximum ou partenaire inéligible)." sqref="E79" xr:uid="{D855136A-30C8-47BD-A820-870E860865CC}">
      <formula1>$L$93</formula1>
    </dataValidation>
    <dataValidation type="custom" allowBlank="1" showInputMessage="1" showErrorMessage="1" error="Valeur impossible (suppérieure au taux maximum ou partenaire inéligible)." sqref="E78" xr:uid="{127B1B4D-0ACD-408D-AD37-A8F2BE42F29B}">
      <formula1>$L$92</formula1>
    </dataValidation>
    <dataValidation type="custom" allowBlank="1" showInputMessage="1" showErrorMessage="1" sqref="L51" xr:uid="{A113E1A3-0F17-454E-9B26-05CB721CBE7C}">
      <formula1>$L$5</formula1>
    </dataValidation>
    <dataValidation type="decimal" allowBlank="1" showInputMessage="1" showErrorMessage="1" sqref="D73" xr:uid="{1A47CC44-70EE-4A81-90C7-47DA0FED0EAE}">
      <formula1>0</formula1>
      <formula2>D72</formula2>
    </dataValidation>
    <dataValidation type="textLength" operator="equal" allowBlank="1" showInputMessage="1" showErrorMessage="1" sqref="E143:F149" xr:uid="{8BAB252D-071A-4443-8CCA-58301401990B}">
      <formula1>14</formula1>
    </dataValidation>
    <dataValidation allowBlank="1" showInputMessage="1" showErrorMessage="1" error="Valeur impossible (suppérieure au taux maximum ou partenaire inéligible)." sqref="D72" xr:uid="{D282D683-8E54-433F-BE74-A7F48637EA37}"/>
    <dataValidation type="list" allowBlank="1" showInputMessage="1" showErrorMessage="1" prompt="- Menu déroulant" sqref="D15:I15" xr:uid="{3992C347-3B9C-4C40-A645-EA99B6238F79}">
      <formula1>list_civilité</formula1>
    </dataValidation>
    <dataValidation type="textLength" operator="equal" allowBlank="1" showInputMessage="1" showErrorMessage="1" error="Veuillez renseigner un numéro de SIRET valide." sqref="D10:D11" xr:uid="{AF1BE04A-B2D0-4E3B-A5E6-E0FEF3535A11}">
      <formula1>14</formula1>
    </dataValidation>
  </dataValidations>
  <pageMargins left="0.23622047244094491" right="0.23622047244094491" top="0.94488188976377963" bottom="0.74803149606299213" header="0.31496062992125984" footer="0.31496062992125984"/>
  <pageSetup paperSize="9" scale="10" fitToHeight="0"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text="FAUX" id="{FAEB423E-F9E5-4388-BE0D-A8C482D803B9}">
            <xm:f>NOT(ISERROR(SEARCH("FAUX",'Part1-Coord'!L41)))</xm:f>
            <x14:dxf>
              <font>
                <b/>
                <i val="0"/>
              </font>
              <fill>
                <patternFill>
                  <bgColor theme="5" tint="0.39994506668294322"/>
                </patternFill>
              </fill>
            </x14:dxf>
          </x14:cfRule>
          <x14:cfRule type="containsText" priority="34" operator="containsText" text="VRAI" id="{BFD2B11E-FB97-47BB-9612-3648C74B6EAA}">
            <xm:f>NOT(ISERROR(SEARCH("VRAI",'Part1-Coord'!L41)))</xm:f>
            <x14:dxf>
              <font>
                <b/>
                <i val="0"/>
              </font>
              <fill>
                <patternFill>
                  <bgColor rgb="FF92D050"/>
                </patternFill>
              </fill>
            </x14:dxf>
          </x14:cfRule>
          <xm:sqref>L47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 Menu déroulant" xr:uid="{723147B0-A8E8-4C79-B686-6C650540C7D4}">
          <x14:formula1>
            <xm:f>Réglages!$E$18:$E$29</xm:f>
          </x14:formula1>
          <xm:sqref>D9:I9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503</vt:i4>
      </vt:variant>
    </vt:vector>
  </HeadingPairs>
  <TitlesOfParts>
    <vt:vector size="52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Part10!Case_frais_generaux</vt:lpstr>
      <vt:lpstr>Part11!Case_frais_generaux</vt:lpstr>
      <vt:lpstr>Part12!Case_frais_generaux</vt:lpstr>
      <vt:lpstr>Part13!Case_frais_generaux</vt:lpstr>
      <vt:lpstr>Part14!Case_frais_generaux</vt:lpstr>
      <vt:lpstr>Part15!Case_frais_generaux</vt:lpstr>
      <vt:lpstr>Part16!Case_frais_generaux</vt:lpstr>
      <vt:lpstr>Part17!Case_frais_generaux</vt:lpstr>
      <vt:lpstr>Part18!Case_frais_generaux</vt:lpstr>
      <vt:lpstr>Part19!Case_frais_generaux</vt:lpstr>
      <vt:lpstr>'Part1-Coord'!Case_frais_generaux</vt:lpstr>
      <vt:lpstr>Part2!Case_frais_generaux</vt:lpstr>
      <vt:lpstr>Part20!Case_frais_generaux</vt:lpstr>
      <vt:lpstr>Part3!Case_frais_generaux</vt:lpstr>
      <vt:lpstr>Part4!Case_frais_generaux</vt:lpstr>
      <vt:lpstr>Part5!Case_frais_generaux</vt:lpstr>
      <vt:lpstr>Part6!Case_frais_generaux</vt:lpstr>
      <vt:lpstr>Part7!Case_frais_generaux</vt:lpstr>
      <vt:lpstr>Part8!Case_frais_generaux</vt:lpstr>
      <vt:lpstr>Part9!Case_frais_generaux</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Part10!Case_pers_fonct_avec</vt:lpstr>
      <vt:lpstr>Part11!Case_pers_fonct_avec</vt:lpstr>
      <vt:lpstr>Part12!Case_pers_fonct_avec</vt:lpstr>
      <vt:lpstr>Part13!Case_pers_fonct_avec</vt:lpstr>
      <vt:lpstr>Part14!Case_pers_fonct_avec</vt:lpstr>
      <vt:lpstr>Part15!Case_pers_fonct_avec</vt:lpstr>
      <vt:lpstr>Part16!Case_pers_fonct_avec</vt:lpstr>
      <vt:lpstr>Part17!Case_pers_fonct_avec</vt:lpstr>
      <vt:lpstr>Part18!Case_pers_fonct_avec</vt:lpstr>
      <vt:lpstr>Part19!Case_pers_fonct_avec</vt:lpstr>
      <vt:lpstr>'Part1-Coord'!Case_pers_fonct_avec</vt:lpstr>
      <vt:lpstr>Part2!Case_pers_fonct_avec</vt:lpstr>
      <vt:lpstr>Part20!Case_pers_fonct_avec</vt:lpstr>
      <vt:lpstr>Part3!Case_pers_fonct_avec</vt:lpstr>
      <vt:lpstr>Part4!Case_pers_fonct_avec</vt:lpstr>
      <vt:lpstr>Part5!Case_pers_fonct_avec</vt:lpstr>
      <vt:lpstr>Part6!Case_pers_fonct_avec</vt:lpstr>
      <vt:lpstr>Part7!Case_pers_fonct_avec</vt:lpstr>
      <vt:lpstr>Part8!Case_pers_fonct_avec</vt:lpstr>
      <vt:lpstr>Part9!Case_pers_fonct_avec</vt:lpstr>
      <vt:lpstr>Part10!Case_pers_fonct_sans</vt:lpstr>
      <vt:lpstr>Part11!Case_pers_fonct_sans</vt:lpstr>
      <vt:lpstr>Part12!Case_pers_fonct_sans</vt:lpstr>
      <vt:lpstr>Part13!Case_pers_fonct_sans</vt:lpstr>
      <vt:lpstr>Part14!Case_pers_fonct_sans</vt:lpstr>
      <vt:lpstr>Part15!Case_pers_fonct_sans</vt:lpstr>
      <vt:lpstr>Part16!Case_pers_fonct_sans</vt:lpstr>
      <vt:lpstr>Part17!Case_pers_fonct_sans</vt:lpstr>
      <vt:lpstr>Part18!Case_pers_fonct_sans</vt:lpstr>
      <vt:lpstr>Part19!Case_pers_fonct_sans</vt:lpstr>
      <vt:lpstr>Part2!Case_pers_fonct_sans</vt:lpstr>
      <vt:lpstr>Part20!Case_pers_fonct_sans</vt:lpstr>
      <vt:lpstr>Part3!Case_pers_fonct_sans</vt:lpstr>
      <vt:lpstr>Part4!Case_pers_fonct_sans</vt:lpstr>
      <vt:lpstr>Part5!Case_pers_fonct_sans</vt:lpstr>
      <vt:lpstr>Part6!Case_pers_fonct_sans</vt:lpstr>
      <vt:lpstr>Part7!Case_pers_fonct_sans</vt:lpstr>
      <vt:lpstr>Part8!Case_pers_fonct_sans</vt:lpstr>
      <vt:lpstr>Part9!Case_pers_fonct_sans</vt:lpstr>
      <vt:lpstr>Case_pers_fonct_sans</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NIASSE Aissata</cp:lastModifiedBy>
  <cp:lastPrinted>2024-03-17T18:53:19Z</cp:lastPrinted>
  <dcterms:created xsi:type="dcterms:W3CDTF">2016-09-27T17:19:19Z</dcterms:created>
  <dcterms:modified xsi:type="dcterms:W3CDTF">2026-01-23T14:43:11Z</dcterms:modified>
</cp:coreProperties>
</file>