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6-Stratégies Nationales\23-ICC (PEIC)\02-AAP 2025\01-Sélection\01-Documents officiels\02-Documents associés\"/>
    </mc:Choice>
  </mc:AlternateContent>
  <xr:revisionPtr revIDLastSave="0" documentId="13_ncr:1_{97ED0B3A-D008-4DA1-A8BE-149CA3838030}" xr6:coauthVersionLast="36" xr6:coauthVersionMax="47" xr10:uidLastSave="{00000000-0000-0000-0000-000000000000}"/>
  <workbookProtection workbookAlgorithmName="SHA-512" workbookHashValue="faJXxxkK2tstjXLxkVqvqpIsabC+ybyS/6BaMEDgpsnHOxTYOsXSO2/bb/i9+JjD/4y3MVUYQGuVGa5TviGFzw==" workbookSaltValue="BX+HHNU9WxreevHJuRx6aA==" workbookSpinCount="100000" lockStructure="1"/>
  <bookViews>
    <workbookView xWindow="-120" yWindow="-120" windowWidth="25410" windowHeight="13680" tabRatio="828" firstSheet="1" activeTab="6"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F1" i="2" l="1"/>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I79" i="518" s="1"/>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G71" i="502" l="1"/>
  <c r="I98" i="513"/>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H81"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C11" i="507"/>
  <c r="I47" i="507"/>
  <c r="C11" i="506"/>
  <c r="H74" i="506"/>
  <c r="H72" i="506"/>
  <c r="G72" i="506" s="1"/>
  <c r="G74" i="506" s="1"/>
  <c r="I47" i="506"/>
  <c r="H74" i="505"/>
  <c r="I47" i="505"/>
  <c r="C11" i="505"/>
  <c r="H72" i="505"/>
  <c r="G72" i="505" s="1"/>
  <c r="I80" i="504"/>
  <c r="L80" i="504" s="1"/>
  <c r="H74" i="504"/>
  <c r="C11" i="504"/>
  <c r="I47" i="504"/>
  <c r="H72" i="504"/>
  <c r="G72" i="504" s="1"/>
  <c r="C11" i="503"/>
  <c r="I47" i="503"/>
  <c r="H72" i="503"/>
  <c r="G72" i="503" s="1"/>
  <c r="C11" i="502"/>
  <c r="H74" i="502"/>
  <c r="I47" i="502"/>
  <c r="H72" i="502"/>
  <c r="G72" i="502" s="1"/>
  <c r="G74" i="502" s="1"/>
  <c r="B116" i="2"/>
  <c r="B115" i="2"/>
  <c r="H74" i="503" l="1"/>
  <c r="H72" i="507"/>
  <c r="G72" i="507" s="1"/>
  <c r="G74" i="507" s="1"/>
  <c r="I71" i="502"/>
  <c r="I74" i="502" s="1"/>
  <c r="H81" i="502" s="1"/>
  <c r="G74" i="512"/>
  <c r="I80" i="509"/>
  <c r="L80" i="509" s="1"/>
  <c r="I71" i="507"/>
  <c r="I74" i="507" s="1"/>
  <c r="H81" i="507" s="1"/>
  <c r="I71" i="505"/>
  <c r="I74" i="505" s="1"/>
  <c r="H81" i="505" s="1"/>
  <c r="G74" i="504"/>
  <c r="I71" i="519"/>
  <c r="I74" i="519" s="1"/>
  <c r="H81" i="519" s="1"/>
  <c r="I71" i="513"/>
  <c r="I74" i="513" s="1"/>
  <c r="H81" i="513" s="1"/>
  <c r="G74" i="513"/>
  <c r="G74" i="519"/>
  <c r="I71" i="514"/>
  <c r="I74" i="514" s="1"/>
  <c r="H81" i="514" s="1"/>
  <c r="G74" i="505"/>
  <c r="G74" i="511"/>
  <c r="G74" i="503"/>
  <c r="G74" i="517"/>
  <c r="I71" i="518"/>
  <c r="I74" i="518" s="1"/>
  <c r="H81" i="518" s="1"/>
  <c r="I71" i="511"/>
  <c r="I74" i="511" s="1"/>
  <c r="H81" i="511" s="1"/>
  <c r="G74" i="510"/>
  <c r="I71" i="509"/>
  <c r="I74" i="509" s="1"/>
  <c r="H81" i="509" s="1"/>
  <c r="G74" i="508"/>
  <c r="I71" i="516"/>
  <c r="I74" i="516" s="1"/>
  <c r="H81" i="516" s="1"/>
  <c r="I71" i="506"/>
  <c r="I74" i="506" s="1"/>
  <c r="H81" i="506" s="1"/>
  <c r="I71" i="504"/>
  <c r="I74" i="504" s="1"/>
  <c r="H81" i="504" s="1"/>
  <c r="G74" i="509"/>
  <c r="I80" i="514"/>
  <c r="L80" i="514" s="1"/>
  <c r="I80" i="519"/>
  <c r="L80" i="519" s="1"/>
  <c r="I71" i="512"/>
  <c r="I74" i="512" s="1"/>
  <c r="H81" i="512" s="1"/>
  <c r="I71" i="503"/>
  <c r="I74" i="503" s="1"/>
  <c r="H81" i="503" s="1"/>
  <c r="I71" i="508"/>
  <c r="I74" i="508" s="1"/>
  <c r="H81" i="508" s="1"/>
  <c r="I80" i="511"/>
  <c r="L80" i="511" s="1"/>
  <c r="I71" i="510"/>
  <c r="I74" i="510" s="1"/>
  <c r="H81" i="510" s="1"/>
  <c r="I80" i="510"/>
  <c r="L80" i="510" s="1"/>
  <c r="G74" i="518"/>
  <c r="I71" i="517"/>
  <c r="I74" i="517" s="1"/>
  <c r="H81" i="517" s="1"/>
  <c r="G74" i="516"/>
  <c r="G74" i="514"/>
  <c r="H76" i="49"/>
  <c r="H76" i="356"/>
  <c r="H74" i="507" l="1"/>
  <c r="B77" i="49"/>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S65" i="2"/>
  <c r="AQ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5" i="2"/>
  <c r="M196" i="2"/>
  <c r="M194" i="2"/>
  <c r="M193" i="2"/>
  <c r="M191" i="2"/>
  <c r="M192"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70" i="2"/>
  <c r="AQ75" i="2"/>
  <c r="AQ74" i="2"/>
  <c r="AQ82" i="2"/>
  <c r="AQ79" i="2"/>
  <c r="AQ73" i="2"/>
  <c r="AQ83" i="2"/>
  <c r="AQ84" i="2"/>
  <c r="AQ78" i="2"/>
  <c r="AQ72" i="2"/>
  <c r="AQ76" i="2"/>
  <c r="AQ67" i="2"/>
  <c r="AQ71" i="2"/>
  <c r="AQ81" i="2"/>
  <c r="AQ68" i="2"/>
  <c r="AQ80" i="2"/>
  <c r="AQ77" i="2"/>
  <c r="AQ69" i="2"/>
  <c r="D128" i="49" l="1"/>
  <c r="F126" i="49"/>
  <c r="D126" i="49"/>
  <c r="H2" i="49" l="1"/>
  <c r="C137" i="49" s="1"/>
  <c r="H2" i="356"/>
  <c r="C137" i="356" s="1"/>
  <c r="B11" i="483" l="1"/>
  <c r="H1" i="483"/>
  <c r="C1" i="483"/>
  <c r="E142" i="49" l="1"/>
  <c r="B117" i="2"/>
  <c r="AS84" i="2"/>
  <c r="AS75" i="2"/>
  <c r="AS71" i="2"/>
  <c r="AS78" i="2"/>
  <c r="AS72" i="2"/>
  <c r="AS83" i="2"/>
  <c r="AS70" i="2"/>
  <c r="AS76" i="2"/>
  <c r="AS65" i="2"/>
  <c r="AS81" i="2"/>
  <c r="AS68" i="2"/>
  <c r="AS82" i="2"/>
  <c r="AS80" i="2"/>
  <c r="AS77" i="2"/>
  <c r="AS74" i="2"/>
  <c r="AS79" i="2"/>
  <c r="AS69" i="2"/>
  <c r="AS66" i="2"/>
  <c r="AS73" i="2"/>
  <c r="AS67" i="2"/>
  <c r="AS63" i="2" l="1"/>
  <c r="I117" i="2" s="1"/>
  <c r="D20" i="356"/>
  <c r="D19" i="356"/>
  <c r="D18" i="356"/>
  <c r="D128" i="356" s="1"/>
  <c r="D17" i="356"/>
  <c r="D126" i="356" s="1"/>
  <c r="D16" i="356"/>
  <c r="F126" i="356" s="1"/>
  <c r="D15" i="356"/>
  <c r="D9" i="356"/>
  <c r="D11" i="356" s="1"/>
  <c r="D8" i="356"/>
  <c r="D142" i="356" s="1"/>
  <c r="D7" i="356"/>
  <c r="C138" i="356" s="1"/>
  <c r="L6" i="356"/>
  <c r="D4" i="356"/>
  <c r="K194" i="2"/>
  <c r="J195" i="2"/>
  <c r="I195" i="2"/>
  <c r="J192" i="2"/>
  <c r="I190" i="2"/>
  <c r="J190" i="2"/>
  <c r="K192" i="2"/>
  <c r="I196" i="2"/>
  <c r="K196" i="2"/>
  <c r="L191" i="2"/>
  <c r="I192" i="2"/>
  <c r="L192" i="2"/>
  <c r="J196" i="2"/>
  <c r="I194" i="2"/>
  <c r="L194" i="2"/>
  <c r="J193" i="2"/>
  <c r="L193" i="2"/>
  <c r="K190" i="2"/>
  <c r="K191" i="2"/>
  <c r="J189" i="2"/>
  <c r="I191" i="2"/>
  <c r="I193" i="2"/>
  <c r="L190" i="2"/>
  <c r="K189" i="2"/>
  <c r="J194" i="2"/>
  <c r="L195" i="2"/>
  <c r="L196" i="2"/>
  <c r="J191" i="2"/>
  <c r="K193" i="2"/>
  <c r="K195"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I189" i="2"/>
  <c r="M189" i="2"/>
  <c r="L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75" i="2"/>
  <c r="M217" i="2"/>
  <c r="M209" i="2"/>
  <c r="M251" i="2"/>
  <c r="M259" i="2"/>
  <c r="H74" i="356" l="1"/>
  <c r="O190" i="2"/>
  <c r="O191" i="2"/>
  <c r="Q191" i="2" s="1"/>
  <c r="O193" i="2"/>
  <c r="Q193" i="2" s="1"/>
  <c r="O192" i="2"/>
  <c r="Q192" i="2" s="1"/>
  <c r="O189" i="2"/>
  <c r="O196" i="2"/>
  <c r="Q196" i="2" s="1"/>
  <c r="O195" i="2"/>
  <c r="Q195" i="2" s="1"/>
  <c r="O194" i="2"/>
  <c r="Q194" i="2" s="1"/>
  <c r="D142" i="49"/>
  <c r="M291" i="2"/>
  <c r="M199" i="2"/>
  <c r="M218" i="2"/>
  <c r="M287" i="2"/>
  <c r="M241" i="2"/>
  <c r="M324" i="2"/>
  <c r="M331" i="2"/>
  <c r="M327" i="2"/>
  <c r="M344" i="2"/>
  <c r="M205" i="2"/>
  <c r="M190" i="2"/>
  <c r="M257" i="2"/>
  <c r="M329" i="2"/>
  <c r="M256" i="2"/>
  <c r="M299" i="2"/>
  <c r="M333" i="2"/>
  <c r="M216" i="2"/>
  <c r="M308" i="2"/>
  <c r="M323" i="2"/>
  <c r="M273" i="2"/>
  <c r="M213" i="2"/>
  <c r="M261" i="2"/>
  <c r="M208" i="2"/>
  <c r="M300" i="2"/>
  <c r="M301" i="2"/>
  <c r="M285" i="2"/>
  <c r="M200" i="2"/>
  <c r="M224" i="2"/>
  <c r="M255" i="2"/>
  <c r="M204" i="2"/>
  <c r="M198" i="2"/>
  <c r="M265" i="2"/>
  <c r="M339" i="2"/>
  <c r="M249" i="2"/>
  <c r="M317" i="2"/>
  <c r="M288" i="2"/>
  <c r="M342" i="2"/>
  <c r="M270" i="2"/>
  <c r="M343" i="2"/>
  <c r="M245" i="2"/>
  <c r="M230" i="2"/>
  <c r="M210" i="2"/>
  <c r="M306" i="2"/>
  <c r="M233" i="2"/>
  <c r="M212" i="2"/>
  <c r="M292" i="2"/>
  <c r="M313" i="2"/>
  <c r="M338" i="2"/>
  <c r="M221" i="2"/>
  <c r="M330" i="2"/>
  <c r="M243" i="2"/>
  <c r="M232" i="2"/>
  <c r="M334" i="2"/>
  <c r="M294" i="2"/>
  <c r="M238" i="2"/>
  <c r="M219" i="2"/>
  <c r="M269" i="2"/>
  <c r="M248" i="2"/>
  <c r="M277" i="2"/>
  <c r="M267" i="2"/>
  <c r="M314" i="2"/>
  <c r="M332" i="2"/>
  <c r="M280" i="2"/>
  <c r="M203" i="2"/>
  <c r="M297" i="2"/>
  <c r="M272" i="2"/>
  <c r="M316" i="2"/>
  <c r="M296" i="2"/>
  <c r="M250" i="2"/>
  <c r="M240" i="2"/>
  <c r="M340" i="2"/>
  <c r="M237" i="2"/>
  <c r="M247" i="2"/>
  <c r="M252" i="2"/>
  <c r="M309" i="2"/>
  <c r="M276" i="2"/>
  <c r="M307" i="2"/>
  <c r="M315" i="2"/>
  <c r="M202" i="2"/>
  <c r="M229" i="2"/>
  <c r="M281" i="2"/>
  <c r="M263" i="2"/>
  <c r="M211" i="2"/>
  <c r="M254" i="2"/>
  <c r="M282" i="2"/>
  <c r="M271" i="2"/>
  <c r="M346" i="2"/>
  <c r="M268" i="2"/>
  <c r="M347" i="2"/>
  <c r="M264" i="2"/>
  <c r="M228" i="2"/>
  <c r="M286" i="2"/>
  <c r="M207" i="2"/>
  <c r="M335" i="2"/>
  <c r="M225" i="2"/>
  <c r="M227" i="2"/>
  <c r="M231" i="2"/>
  <c r="M234" i="2"/>
  <c r="M215" i="2"/>
  <c r="M310" i="2"/>
  <c r="M298" i="2"/>
  <c r="M290" i="2"/>
  <c r="M326" i="2"/>
  <c r="M295" i="2"/>
  <c r="M201" i="2"/>
  <c r="M242" i="2"/>
  <c r="M320" i="2"/>
  <c r="M222" i="2"/>
  <c r="M312" i="2"/>
  <c r="M341" i="2"/>
  <c r="M305" i="2"/>
  <c r="M278" i="2"/>
  <c r="M304" i="2"/>
  <c r="M279" i="2"/>
  <c r="M239" i="2"/>
  <c r="M318" i="2"/>
  <c r="M302" i="2"/>
  <c r="M223" i="2"/>
  <c r="M283" i="2"/>
  <c r="M244" i="2"/>
  <c r="M226" i="2"/>
  <c r="M262" i="2"/>
  <c r="M293" i="2"/>
  <c r="M253" i="2"/>
  <c r="M236" i="2"/>
  <c r="M303" i="2"/>
  <c r="M322" i="2"/>
  <c r="M235" i="2"/>
  <c r="M336" i="2"/>
  <c r="M289" i="2"/>
  <c r="M220" i="2"/>
  <c r="M325" i="2"/>
  <c r="M319" i="2"/>
  <c r="M206" i="2"/>
  <c r="M266" i="2"/>
  <c r="M328" i="2"/>
  <c r="M260" i="2"/>
  <c r="M321" i="2"/>
  <c r="M246" i="2"/>
  <c r="M214" i="2"/>
  <c r="M311" i="2"/>
  <c r="M258" i="2"/>
  <c r="M284" i="2"/>
  <c r="M345" i="2"/>
  <c r="M337" i="2"/>
  <c r="M274" i="2"/>
  <c r="M348"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H81" i="356" s="1"/>
  <c r="J91" i="2" l="1"/>
  <c r="G71" i="49" l="1"/>
  <c r="G74" i="49" s="1"/>
  <c r="E32" i="49"/>
  <c r="I32" i="49"/>
  <c r="I78" i="49" s="1"/>
  <c r="I80" i="49" s="1"/>
  <c r="L80" i="49" s="1"/>
  <c r="I47" i="49" l="1"/>
  <c r="I71" i="49" l="1"/>
  <c r="I74" i="49" s="1"/>
  <c r="H81" i="49" s="1"/>
  <c r="AR82" i="2"/>
  <c r="J236" i="2"/>
  <c r="K301" i="2"/>
  <c r="J342" i="2"/>
  <c r="K340" i="2"/>
  <c r="B103" i="2"/>
  <c r="L263" i="2"/>
  <c r="J322" i="2"/>
  <c r="AD81" i="2"/>
  <c r="AP77" i="2"/>
  <c r="I343" i="2"/>
  <c r="B77" i="2"/>
  <c r="Y83" i="2"/>
  <c r="K221" i="2"/>
  <c r="L269" i="2"/>
  <c r="B84" i="2"/>
  <c r="K257" i="2"/>
  <c r="J337" i="2"/>
  <c r="AM72" i="2"/>
  <c r="I272" i="2"/>
  <c r="J313" i="2"/>
  <c r="AW71" i="2"/>
  <c r="I207" i="2"/>
  <c r="AO82" i="2"/>
  <c r="B79" i="2"/>
  <c r="L249" i="2"/>
  <c r="X73" i="2"/>
  <c r="AK71" i="2"/>
  <c r="AX77" i="2"/>
  <c r="K328" i="2"/>
  <c r="AK74" i="2"/>
  <c r="B93" i="2"/>
  <c r="AL80" i="2"/>
  <c r="L318" i="2"/>
  <c r="L280" i="2"/>
  <c r="E75" i="2"/>
  <c r="J206" i="2"/>
  <c r="I315" i="2"/>
  <c r="U65" i="2"/>
  <c r="AV82" i="2"/>
  <c r="J254" i="2"/>
  <c r="J329" i="2"/>
  <c r="K214" i="2"/>
  <c r="E80" i="2"/>
  <c r="I241" i="2"/>
  <c r="AF81" i="2"/>
  <c r="AW84" i="2"/>
  <c r="J320" i="2"/>
  <c r="K299" i="2"/>
  <c r="AK68" i="2"/>
  <c r="S69" i="2"/>
  <c r="AF69" i="2"/>
  <c r="I223" i="2"/>
  <c r="I319" i="2"/>
  <c r="L241" i="2"/>
  <c r="B97" i="2"/>
  <c r="L208" i="2"/>
  <c r="AC77" i="2"/>
  <c r="K226" i="2"/>
  <c r="I329" i="2"/>
  <c r="X82" i="2"/>
  <c r="K240" i="2"/>
  <c r="AT75" i="2"/>
  <c r="AM69" i="2"/>
  <c r="J240" i="2"/>
  <c r="L332" i="2"/>
  <c r="J272" i="2"/>
  <c r="B108" i="2"/>
  <c r="J227" i="2"/>
  <c r="AL75" i="2"/>
  <c r="J264" i="2"/>
  <c r="K224" i="2"/>
  <c r="I198" i="2"/>
  <c r="AL70" i="2"/>
  <c r="AV71" i="2"/>
  <c r="L338" i="2"/>
  <c r="L284" i="2"/>
  <c r="B80" i="2"/>
  <c r="S81" i="2"/>
  <c r="J323" i="2"/>
  <c r="AE82" i="2"/>
  <c r="AI67" i="2"/>
  <c r="B99" i="2"/>
  <c r="B69" i="2"/>
  <c r="L200" i="2"/>
  <c r="B98" i="2"/>
  <c r="L278" i="2"/>
  <c r="Y65" i="2"/>
  <c r="K210" i="2"/>
  <c r="I238" i="2"/>
  <c r="I230" i="2"/>
  <c r="E66" i="2"/>
  <c r="X68" i="2"/>
  <c r="K297" i="2"/>
  <c r="AR76" i="2"/>
  <c r="AJ71" i="2"/>
  <c r="I322" i="2"/>
  <c r="L237" i="2"/>
  <c r="X83" i="2"/>
  <c r="U72" i="2"/>
  <c r="AF76" i="2"/>
  <c r="I209" i="2"/>
  <c r="AL65" i="2"/>
  <c r="AU83" i="2"/>
  <c r="L322" i="2"/>
  <c r="Y71" i="2"/>
  <c r="L309" i="2"/>
  <c r="J286" i="2"/>
  <c r="E70" i="2"/>
  <c r="AK79" i="2"/>
  <c r="B91" i="2"/>
  <c r="AJ83" i="2"/>
  <c r="L297" i="2"/>
  <c r="AR83" i="2"/>
  <c r="AP71" i="2"/>
  <c r="J310" i="2"/>
  <c r="J235" i="2"/>
  <c r="I277" i="2"/>
  <c r="K310" i="2"/>
  <c r="K239" i="2"/>
  <c r="I345" i="2"/>
  <c r="K320" i="2"/>
  <c r="AW65" i="2"/>
  <c r="I340" i="2"/>
  <c r="L244" i="2"/>
  <c r="AO72" i="2"/>
  <c r="I220" i="2"/>
  <c r="AV73" i="2"/>
  <c r="K339" i="2"/>
  <c r="I197" i="2"/>
  <c r="AJ79" i="2"/>
  <c r="AX72" i="2"/>
  <c r="AP69" i="2"/>
  <c r="K314" i="2"/>
  <c r="AI74" i="2"/>
  <c r="K281" i="2"/>
  <c r="L335" i="2"/>
  <c r="J300" i="2"/>
  <c r="AA76" i="2"/>
  <c r="V69" i="2"/>
  <c r="AU74" i="2"/>
  <c r="X66" i="2"/>
  <c r="I248" i="2"/>
  <c r="L242" i="2"/>
  <c r="U80" i="2"/>
  <c r="L201" i="2"/>
  <c r="AM74" i="2"/>
  <c r="AK70" i="2"/>
  <c r="J258" i="2"/>
  <c r="K207" i="2"/>
  <c r="J250" i="2"/>
  <c r="I286" i="2"/>
  <c r="I276" i="2"/>
  <c r="U82" i="2"/>
  <c r="I290" i="2"/>
  <c r="L235" i="2"/>
  <c r="AJ66" i="2"/>
  <c r="K342" i="2"/>
  <c r="AT70" i="2"/>
  <c r="AH78" i="2"/>
  <c r="B67" i="2"/>
  <c r="K347" i="2"/>
  <c r="AO71" i="2"/>
  <c r="AD75" i="2"/>
  <c r="AA72" i="2"/>
  <c r="J259" i="2"/>
  <c r="J301" i="2"/>
  <c r="K241" i="2"/>
  <c r="K282" i="2"/>
  <c r="L307" i="2"/>
  <c r="I214" i="2"/>
  <c r="AM76" i="2"/>
  <c r="J331" i="2"/>
  <c r="AX81" i="2"/>
  <c r="AL83" i="2"/>
  <c r="K346" i="2"/>
  <c r="K244" i="2"/>
  <c r="B109" i="2"/>
  <c r="AU65" i="2"/>
  <c r="AW70" i="2"/>
  <c r="I301" i="2"/>
  <c r="I295" i="2"/>
  <c r="AF78" i="2"/>
  <c r="L243" i="2"/>
  <c r="AV72" i="2"/>
  <c r="AT73" i="2"/>
  <c r="E94" i="2"/>
  <c r="K253" i="2"/>
  <c r="E68" i="2"/>
  <c r="AR68" i="2"/>
  <c r="I200" i="2"/>
  <c r="K266" i="2"/>
  <c r="I234" i="2"/>
  <c r="U69" i="2"/>
  <c r="AB84" i="2"/>
  <c r="W78" i="2"/>
  <c r="L220" i="2"/>
  <c r="S70" i="2"/>
  <c r="I348" i="2"/>
  <c r="S66" i="2"/>
  <c r="AC66" i="2"/>
  <c r="E72" i="2"/>
  <c r="AR72" i="2"/>
  <c r="L298" i="2"/>
  <c r="AV79" i="2"/>
  <c r="AT83" i="2"/>
  <c r="AO84" i="2"/>
  <c r="E110" i="2"/>
  <c r="AH65" i="2"/>
  <c r="AB73" i="2"/>
  <c r="J210" i="2"/>
  <c r="AK84" i="2"/>
  <c r="L245" i="2"/>
  <c r="K287" i="2"/>
  <c r="AV81" i="2"/>
  <c r="L259" i="2"/>
  <c r="J271" i="2"/>
  <c r="AJ81" i="2"/>
  <c r="I217" i="2"/>
  <c r="I215" i="2"/>
  <c r="E81" i="2"/>
  <c r="L289" i="2"/>
  <c r="B94" i="2"/>
  <c r="L342" i="2"/>
  <c r="I292" i="2"/>
  <c r="B107" i="2"/>
  <c r="AX66" i="2"/>
  <c r="J221" i="2"/>
  <c r="J332" i="2"/>
  <c r="AI69" i="2"/>
  <c r="K232" i="2"/>
  <c r="J340" i="2"/>
  <c r="AK67" i="2"/>
  <c r="J252" i="2"/>
  <c r="J197" i="2"/>
  <c r="I260" i="2"/>
  <c r="L345" i="2"/>
  <c r="K250" i="2"/>
  <c r="I224" i="2"/>
  <c r="AJ69" i="2"/>
  <c r="AH73" i="2"/>
  <c r="I308" i="2"/>
  <c r="AX67" i="2"/>
  <c r="AE66" i="2"/>
  <c r="L314" i="2"/>
  <c r="I218" i="2"/>
  <c r="K303" i="2"/>
  <c r="X78" i="2"/>
  <c r="J251" i="2"/>
  <c r="V67" i="2"/>
  <c r="AC72" i="2"/>
  <c r="B68" i="2"/>
  <c r="E109" i="2"/>
  <c r="AL84" i="2"/>
  <c r="K262" i="2"/>
  <c r="V82" i="2"/>
  <c r="AU70" i="2"/>
  <c r="AB74" i="2"/>
  <c r="AF84" i="2"/>
  <c r="L203" i="2"/>
  <c r="AV65" i="2"/>
  <c r="I311" i="2"/>
  <c r="I263" i="2"/>
  <c r="I252" i="2"/>
  <c r="AB76" i="2"/>
  <c r="L276" i="2"/>
  <c r="I228" i="2"/>
  <c r="S82" i="2"/>
  <c r="J241" i="2"/>
  <c r="K345" i="2"/>
  <c r="AW72" i="2"/>
  <c r="K285" i="2"/>
  <c r="AM73" i="2"/>
  <c r="AD67" i="2"/>
  <c r="K294" i="2"/>
  <c r="AD74" i="2"/>
  <c r="AO83" i="2"/>
  <c r="AF83" i="2"/>
  <c r="I213" i="2"/>
  <c r="V79" i="2"/>
  <c r="AW78" i="2"/>
  <c r="AO76" i="2"/>
  <c r="AL81" i="2"/>
  <c r="B102" i="2"/>
  <c r="I208" i="2"/>
  <c r="K264" i="2"/>
  <c r="AU66" i="2"/>
  <c r="J307" i="2"/>
  <c r="K348" i="2"/>
  <c r="I203" i="2"/>
  <c r="J233" i="2"/>
  <c r="I339" i="2"/>
  <c r="J208" i="2"/>
  <c r="I261" i="2"/>
  <c r="K254" i="2"/>
  <c r="AV74" i="2"/>
  <c r="AP74" i="2"/>
  <c r="AA81" i="2"/>
  <c r="Y69" i="2"/>
  <c r="Y76" i="2"/>
  <c r="K233" i="2"/>
  <c r="J245" i="2"/>
  <c r="L282" i="2"/>
  <c r="B100" i="2"/>
  <c r="W65" i="2"/>
  <c r="AO81" i="2"/>
  <c r="X74" i="2"/>
  <c r="J318" i="2"/>
  <c r="L253" i="2"/>
  <c r="S79" i="2"/>
  <c r="AU76" i="2"/>
  <c r="AJ82" i="2"/>
  <c r="AF79" i="2"/>
  <c r="I244" i="2"/>
  <c r="K215" i="2"/>
  <c r="AJ72" i="2"/>
  <c r="E83" i="2"/>
  <c r="E93" i="2"/>
  <c r="I201" i="2"/>
  <c r="L333" i="2"/>
  <c r="T80" i="2"/>
  <c r="AW69" i="2"/>
  <c r="K280" i="2"/>
  <c r="Y73" i="2"/>
  <c r="J267" i="2"/>
  <c r="I309" i="2"/>
  <c r="J314" i="2"/>
  <c r="L257" i="2"/>
  <c r="X76" i="2"/>
  <c r="I250" i="2"/>
  <c r="AE74" i="2"/>
  <c r="L299" i="2"/>
  <c r="AI82" i="2"/>
  <c r="AA70" i="2"/>
  <c r="L213" i="2"/>
  <c r="AD79" i="2"/>
  <c r="AE81" i="2"/>
  <c r="L341" i="2"/>
  <c r="AB83" i="2"/>
  <c r="I334" i="2"/>
  <c r="L216" i="2"/>
  <c r="AE77" i="2"/>
  <c r="J228" i="2"/>
  <c r="B73" i="2"/>
  <c r="L328" i="2"/>
  <c r="L343" i="2"/>
  <c r="L250" i="2"/>
  <c r="AJ80" i="2"/>
  <c r="U73" i="2"/>
  <c r="L229" i="2"/>
  <c r="L326" i="2"/>
  <c r="L219" i="2"/>
  <c r="J281" i="2"/>
  <c r="K261" i="2"/>
  <c r="I235" i="2"/>
  <c r="E91" i="2"/>
  <c r="K332" i="2"/>
  <c r="U66" i="2"/>
  <c r="Y80" i="2"/>
  <c r="I324" i="2"/>
  <c r="AA79" i="2"/>
  <c r="AV75" i="2"/>
  <c r="K315" i="2"/>
  <c r="AI66" i="2"/>
  <c r="AK82" i="2"/>
  <c r="U75" i="2"/>
  <c r="B106" i="2"/>
  <c r="K321" i="2"/>
  <c r="V72" i="2"/>
  <c r="AM71" i="2"/>
  <c r="AP81" i="2"/>
  <c r="J274" i="2"/>
  <c r="J198" i="2"/>
  <c r="B71" i="2"/>
  <c r="B82" i="2"/>
  <c r="J253" i="2"/>
  <c r="E107" i="2"/>
  <c r="S72" i="2"/>
  <c r="W80" i="2"/>
  <c r="J232" i="2"/>
  <c r="I312" i="2"/>
  <c r="AU68" i="2"/>
  <c r="E105" i="2"/>
  <c r="I251" i="2"/>
  <c r="J243" i="2"/>
  <c r="AO80" i="2"/>
  <c r="AT71" i="2"/>
  <c r="AI76" i="2"/>
  <c r="AR67" i="2"/>
  <c r="I268" i="2"/>
  <c r="J321" i="2"/>
  <c r="I297" i="2"/>
  <c r="AV69" i="2"/>
  <c r="I279" i="2"/>
  <c r="J292" i="2"/>
  <c r="L251" i="2"/>
  <c r="I247" i="2"/>
  <c r="I307" i="2"/>
  <c r="AK66" i="2"/>
  <c r="X79" i="2"/>
  <c r="Y68" i="2"/>
  <c r="S84" i="2"/>
  <c r="J242" i="2"/>
  <c r="I227" i="2"/>
  <c r="W70" i="2"/>
  <c r="K209" i="2"/>
  <c r="K204" i="2"/>
  <c r="I304" i="2"/>
  <c r="AB77" i="2"/>
  <c r="AF71" i="2"/>
  <c r="L212" i="2"/>
  <c r="AO70" i="2"/>
  <c r="AD71" i="2"/>
  <c r="AI84" i="2"/>
  <c r="AU81" i="2"/>
  <c r="AE80" i="2"/>
  <c r="I232" i="2"/>
  <c r="AC78" i="2"/>
  <c r="J237" i="2"/>
  <c r="K231" i="2"/>
  <c r="AJ70" i="2"/>
  <c r="AE73" i="2"/>
  <c r="AT76" i="2"/>
  <c r="L210" i="2"/>
  <c r="K212" i="2"/>
  <c r="J298" i="2"/>
  <c r="L198" i="2"/>
  <c r="W66" i="2"/>
  <c r="E77" i="2"/>
  <c r="K341" i="2"/>
  <c r="AC69" i="2"/>
  <c r="L285" i="2"/>
  <c r="AX84" i="2"/>
  <c r="AD83" i="2"/>
  <c r="AE76" i="2"/>
  <c r="J294" i="2"/>
  <c r="AC73" i="2"/>
  <c r="W69" i="2"/>
  <c r="K292" i="2"/>
  <c r="K337" i="2"/>
  <c r="B74" i="2"/>
  <c r="K271" i="2"/>
  <c r="J204" i="2"/>
  <c r="AR73" i="2"/>
  <c r="B105" i="2"/>
  <c r="L247" i="2"/>
  <c r="J213" i="2"/>
  <c r="I285" i="2"/>
  <c r="J239" i="2"/>
  <c r="AK80" i="2"/>
  <c r="K242" i="2"/>
  <c r="L305" i="2"/>
  <c r="L232" i="2"/>
  <c r="AU69" i="2"/>
  <c r="K274" i="2"/>
  <c r="J319" i="2"/>
  <c r="K284" i="2"/>
  <c r="I318" i="2"/>
  <c r="J201" i="2"/>
  <c r="K308" i="2"/>
  <c r="AL68" i="2"/>
  <c r="K246" i="2"/>
  <c r="L255" i="2"/>
  <c r="AI73" i="2"/>
  <c r="J260" i="2"/>
  <c r="B81" i="2"/>
  <c r="V78" i="2"/>
  <c r="I221" i="2"/>
  <c r="K219" i="2"/>
  <c r="B70" i="2"/>
  <c r="AW79" i="2"/>
  <c r="AT81" i="2"/>
  <c r="AB71" i="2"/>
  <c r="L197" i="2"/>
  <c r="AF75" i="2"/>
  <c r="K235" i="2"/>
  <c r="L268" i="2"/>
  <c r="Y72" i="2"/>
  <c r="E76" i="2"/>
  <c r="AH71" i="2"/>
  <c r="L288" i="2"/>
  <c r="J339" i="2"/>
  <c r="L344" i="2"/>
  <c r="K325" i="2"/>
  <c r="Y70" i="2"/>
  <c r="L327" i="2"/>
  <c r="J224" i="2"/>
  <c r="T78" i="2"/>
  <c r="L265" i="2"/>
  <c r="Y82" i="2"/>
  <c r="K220" i="2"/>
  <c r="AU67" i="2"/>
  <c r="K275" i="2"/>
  <c r="K223" i="2"/>
  <c r="I327" i="2"/>
  <c r="K322" i="2"/>
  <c r="K290" i="2"/>
  <c r="U70" i="2"/>
  <c r="B75" i="2"/>
  <c r="AI65" i="2"/>
  <c r="I305" i="2"/>
  <c r="K247" i="2"/>
  <c r="I265" i="2"/>
  <c r="J334" i="2"/>
  <c r="I328" i="2"/>
  <c r="X69" i="2"/>
  <c r="B78" i="2"/>
  <c r="V83" i="2"/>
  <c r="AT65" i="2"/>
  <c r="AI79" i="2"/>
  <c r="B76" i="2"/>
  <c r="AX70" i="2"/>
  <c r="J218" i="2"/>
  <c r="T76" i="2"/>
  <c r="AD72" i="2"/>
  <c r="AV77" i="2"/>
  <c r="L211" i="2"/>
  <c r="AR74" i="2"/>
  <c r="K278" i="2"/>
  <c r="V77" i="2"/>
  <c r="J341" i="2"/>
  <c r="L286" i="2"/>
  <c r="E95" i="2"/>
  <c r="I210" i="2"/>
  <c r="K317" i="2"/>
  <c r="J302" i="2"/>
  <c r="AD82" i="2"/>
  <c r="AL71" i="2"/>
  <c r="AO78" i="2"/>
  <c r="J316" i="2"/>
  <c r="K197" i="2"/>
  <c r="U74" i="2"/>
  <c r="I242" i="2"/>
  <c r="J209" i="2"/>
  <c r="AD76" i="2"/>
  <c r="AA74" i="2"/>
  <c r="I303" i="2"/>
  <c r="S74" i="2"/>
  <c r="AH70" i="2"/>
  <c r="I231" i="2"/>
  <c r="K238" i="2"/>
  <c r="J262" i="2"/>
  <c r="AP76" i="2"/>
  <c r="AR81" i="2"/>
  <c r="AC81" i="2"/>
  <c r="AP83" i="2"/>
  <c r="X67" i="2"/>
  <c r="J275" i="2"/>
  <c r="J200" i="2"/>
  <c r="AB80" i="2"/>
  <c r="K245" i="2"/>
  <c r="L206" i="2"/>
  <c r="L290" i="2"/>
  <c r="W76" i="2"/>
  <c r="J255" i="2"/>
  <c r="I346" i="2"/>
  <c r="K331" i="2"/>
  <c r="AK72" i="2"/>
  <c r="J309" i="2"/>
  <c r="L281" i="2"/>
  <c r="K203" i="2"/>
  <c r="J282" i="2"/>
  <c r="I284" i="2"/>
  <c r="L306" i="2"/>
  <c r="T70" i="2"/>
  <c r="I226" i="2"/>
  <c r="E82" i="2"/>
  <c r="T69" i="2"/>
  <c r="I222" i="2"/>
  <c r="AC79" i="2"/>
  <c r="L294" i="2"/>
  <c r="L296" i="2"/>
  <c r="K330" i="2"/>
  <c r="I271" i="2"/>
  <c r="J225" i="2"/>
  <c r="B95" i="2"/>
  <c r="AF80" i="2"/>
  <c r="K276" i="2"/>
  <c r="I259" i="2"/>
  <c r="AU77" i="2"/>
  <c r="Y67" i="2"/>
  <c r="U71" i="2"/>
  <c r="W67" i="2"/>
  <c r="AI81" i="2"/>
  <c r="E106" i="2"/>
  <c r="AJ74" i="2"/>
  <c r="AH82" i="2"/>
  <c r="V76" i="2"/>
  <c r="L308" i="2"/>
  <c r="AT67" i="2"/>
  <c r="AR66" i="2"/>
  <c r="AD69" i="2"/>
  <c r="AT77" i="2"/>
  <c r="L231" i="2"/>
  <c r="AT84" i="2"/>
  <c r="AA66" i="2"/>
  <c r="K217" i="2"/>
  <c r="T68" i="2"/>
  <c r="AO77" i="2"/>
  <c r="L227" i="2"/>
  <c r="J266" i="2"/>
  <c r="AO69" i="2"/>
  <c r="AW82" i="2"/>
  <c r="J248" i="2"/>
  <c r="AH79" i="2"/>
  <c r="J317" i="2"/>
  <c r="AH81" i="2"/>
  <c r="AJ67" i="2"/>
  <c r="AJ65" i="2"/>
  <c r="I344" i="2"/>
  <c r="J265" i="2"/>
  <c r="K222" i="2"/>
  <c r="L256" i="2"/>
  <c r="K259" i="2"/>
  <c r="L204" i="2"/>
  <c r="I288" i="2"/>
  <c r="AD68" i="2"/>
  <c r="I278" i="2"/>
  <c r="K200" i="2"/>
  <c r="AP68" i="2"/>
  <c r="I313" i="2"/>
  <c r="K228" i="2"/>
  <c r="W72" i="2"/>
  <c r="AH67" i="2"/>
  <c r="L221" i="2"/>
  <c r="AT69" i="2"/>
  <c r="AI70" i="2"/>
  <c r="L277" i="2"/>
  <c r="L293" i="2"/>
  <c r="L302" i="2"/>
  <c r="AP84" i="2"/>
  <c r="L236" i="2"/>
  <c r="K289" i="2"/>
  <c r="AA75" i="2"/>
  <c r="S73" i="2"/>
  <c r="I206" i="2"/>
  <c r="L317" i="2"/>
  <c r="AH76" i="2"/>
  <c r="AP73" i="2"/>
  <c r="Y74" i="2"/>
  <c r="J289" i="2"/>
  <c r="AX76" i="2"/>
  <c r="L300" i="2"/>
  <c r="AL72" i="2"/>
  <c r="AK69" i="2"/>
  <c r="AJ75" i="2"/>
  <c r="AR71" i="2"/>
  <c r="W71" i="2"/>
  <c r="AL67" i="2"/>
  <c r="B66" i="2"/>
  <c r="AI83" i="2"/>
  <c r="B83" i="2"/>
  <c r="U83" i="2"/>
  <c r="J244" i="2"/>
  <c r="I283" i="2"/>
  <c r="I270" i="2"/>
  <c r="AW66" i="2"/>
  <c r="S77" i="2"/>
  <c r="K270" i="2"/>
  <c r="W68" i="2"/>
  <c r="AD73" i="2"/>
  <c r="E100" i="2"/>
  <c r="V80" i="2"/>
  <c r="L209" i="2"/>
  <c r="K265" i="2"/>
  <c r="AD70" i="2"/>
  <c r="AE71" i="2"/>
  <c r="L320" i="2"/>
  <c r="AB78" i="2"/>
  <c r="AU73" i="2"/>
  <c r="L295" i="2"/>
  <c r="AH84" i="2"/>
  <c r="J324" i="2"/>
  <c r="K344" i="2"/>
  <c r="J223" i="2"/>
  <c r="I199" i="2"/>
  <c r="L234" i="2"/>
  <c r="J217" i="2"/>
  <c r="T77" i="2"/>
  <c r="K255" i="2"/>
  <c r="I298" i="2"/>
  <c r="AF82" i="2"/>
  <c r="L254" i="2"/>
  <c r="AJ84" i="2"/>
  <c r="T67" i="2"/>
  <c r="J347" i="2"/>
  <c r="K267" i="2"/>
  <c r="K296" i="2"/>
  <c r="L301" i="2"/>
  <c r="I266" i="2"/>
  <c r="Y75" i="2"/>
  <c r="W77" i="2"/>
  <c r="J229" i="2"/>
  <c r="AL77" i="2"/>
  <c r="L225" i="2"/>
  <c r="L252" i="2"/>
  <c r="AP80" i="2"/>
  <c r="L230" i="2"/>
  <c r="L272" i="2"/>
  <c r="AB68" i="2"/>
  <c r="T73" i="2"/>
  <c r="W74" i="2"/>
  <c r="I211" i="2"/>
  <c r="AE75" i="2"/>
  <c r="K329" i="2"/>
  <c r="I299" i="2"/>
  <c r="L270" i="2"/>
  <c r="AK73" i="2"/>
  <c r="I335" i="2"/>
  <c r="AP82" i="2"/>
  <c r="AO68" i="2"/>
  <c r="J283" i="2"/>
  <c r="K286" i="2"/>
  <c r="T74" i="2"/>
  <c r="AH69" i="2"/>
  <c r="I253" i="2"/>
  <c r="AU71" i="2"/>
  <c r="T79" i="2"/>
  <c r="K302" i="2"/>
  <c r="AC65" i="2"/>
  <c r="AA67" i="2"/>
  <c r="I240" i="2"/>
  <c r="L258" i="2"/>
  <c r="L321" i="2"/>
  <c r="U84" i="2"/>
  <c r="AA80" i="2"/>
  <c r="AU72" i="2"/>
  <c r="AR79" i="2"/>
  <c r="AM65" i="2"/>
  <c r="K251" i="2"/>
  <c r="K211" i="2"/>
  <c r="I236" i="2"/>
  <c r="I294" i="2"/>
  <c r="AP79" i="2"/>
  <c r="AB66" i="2"/>
  <c r="AB82" i="2"/>
  <c r="S75" i="2"/>
  <c r="J325" i="2"/>
  <c r="AA84" i="2"/>
  <c r="AI78" i="2"/>
  <c r="T66" i="2"/>
  <c r="E65" i="2"/>
  <c r="E92" i="2"/>
  <c r="AX65" i="2"/>
  <c r="L336" i="2"/>
  <c r="J199" i="2"/>
  <c r="E69" i="2"/>
  <c r="J222" i="2"/>
  <c r="L218" i="2"/>
  <c r="J305" i="2"/>
  <c r="K288" i="2"/>
  <c r="W82" i="2"/>
  <c r="B110" i="2"/>
  <c r="I281" i="2"/>
  <c r="K256" i="2"/>
  <c r="B92" i="2"/>
  <c r="I342" i="2"/>
  <c r="AC75" i="2"/>
  <c r="AJ77" i="2"/>
  <c r="I337" i="2"/>
  <c r="J214" i="2"/>
  <c r="E102" i="2"/>
  <c r="I212" i="2"/>
  <c r="T65" i="2"/>
  <c r="I205" i="2"/>
  <c r="AL82" i="2"/>
  <c r="L271" i="2"/>
  <c r="AM70" i="2"/>
  <c r="L334" i="2"/>
  <c r="T83" i="2"/>
  <c r="K338" i="2"/>
  <c r="L217" i="2"/>
  <c r="I341" i="2"/>
  <c r="K243" i="2"/>
  <c r="I257" i="2"/>
  <c r="AT68" i="2"/>
  <c r="AO74" i="2"/>
  <c r="J207" i="2"/>
  <c r="J203" i="2"/>
  <c r="U78" i="2"/>
  <c r="AD65" i="2"/>
  <c r="K216" i="2"/>
  <c r="AO75" i="2"/>
  <c r="I282" i="2"/>
  <c r="J246" i="2"/>
  <c r="J315" i="2"/>
  <c r="L266" i="2"/>
  <c r="W73" i="2"/>
  <c r="AT66" i="2"/>
  <c r="AT78" i="2"/>
  <c r="V81" i="2"/>
  <c r="I275" i="2"/>
  <c r="L346" i="2"/>
  <c r="J219" i="2"/>
  <c r="AX71" i="2"/>
  <c r="B72" i="2"/>
  <c r="I280" i="2"/>
  <c r="K213" i="2"/>
  <c r="AK75" i="2"/>
  <c r="AJ73" i="2"/>
  <c r="AM82" i="2"/>
  <c r="AM67" i="2"/>
  <c r="Y81" i="2"/>
  <c r="T71" i="2"/>
  <c r="AT79" i="2"/>
  <c r="AM77" i="2"/>
  <c r="K293" i="2"/>
  <c r="AM81" i="2"/>
  <c r="J295" i="2"/>
  <c r="K227" i="2"/>
  <c r="AB79" i="2"/>
  <c r="AH72" i="2"/>
  <c r="L224" i="2"/>
  <c r="L324" i="2"/>
  <c r="AH77" i="2"/>
  <c r="J346" i="2"/>
  <c r="AV78" i="2"/>
  <c r="AE78" i="2"/>
  <c r="K326" i="2"/>
  <c r="AV68" i="2"/>
  <c r="K333" i="2"/>
  <c r="J268" i="2"/>
  <c r="AP67" i="2"/>
  <c r="E78" i="2"/>
  <c r="AB81" i="2"/>
  <c r="AK77" i="2"/>
  <c r="AV83" i="2"/>
  <c r="AV76" i="2"/>
  <c r="AX82" i="2"/>
  <c r="AX80" i="2"/>
  <c r="L323" i="2"/>
  <c r="I338" i="2"/>
  <c r="K201" i="2"/>
  <c r="L228" i="2"/>
  <c r="I262" i="2"/>
  <c r="AV80" i="2"/>
  <c r="AC82" i="2"/>
  <c r="AX83" i="2"/>
  <c r="K305" i="2"/>
  <c r="AX78" i="2"/>
  <c r="J205" i="2"/>
  <c r="E99" i="2"/>
  <c r="AP78" i="2"/>
  <c r="AL78" i="2"/>
  <c r="AC76" i="2"/>
  <c r="E108" i="2"/>
  <c r="AK83" i="2"/>
  <c r="L226" i="2"/>
  <c r="AE72" i="2"/>
  <c r="K230" i="2"/>
  <c r="L233" i="2"/>
  <c r="K300" i="2"/>
  <c r="AE69" i="2"/>
  <c r="L312" i="2"/>
  <c r="L223" i="2"/>
  <c r="Y79" i="2"/>
  <c r="AC80" i="2"/>
  <c r="L222" i="2"/>
  <c r="AU79" i="2"/>
  <c r="AL73" i="2"/>
  <c r="J338" i="2"/>
  <c r="J216" i="2"/>
  <c r="I229" i="2"/>
  <c r="AR75" i="2"/>
  <c r="AD84" i="2"/>
  <c r="J256" i="2"/>
  <c r="AC74" i="2"/>
  <c r="L348" i="2"/>
  <c r="U77" i="2"/>
  <c r="V71" i="2"/>
  <c r="AC68" i="2"/>
  <c r="AX73" i="2"/>
  <c r="AW80" i="2"/>
  <c r="L292" i="2"/>
  <c r="B65" i="2"/>
  <c r="K198" i="2"/>
  <c r="K269" i="2"/>
  <c r="I325" i="2"/>
  <c r="K336" i="2"/>
  <c r="AV67" i="2"/>
  <c r="AF66" i="2"/>
  <c r="L279" i="2"/>
  <c r="W84" i="2"/>
  <c r="I255" i="2"/>
  <c r="J343" i="2"/>
  <c r="AK76" i="2"/>
  <c r="E101" i="2"/>
  <c r="AE83" i="2"/>
  <c r="J202" i="2"/>
  <c r="Y78" i="2"/>
  <c r="AW81" i="2"/>
  <c r="AI77" i="2"/>
  <c r="AL76" i="2"/>
  <c r="J311" i="2"/>
  <c r="J336" i="2"/>
  <c r="L267" i="2"/>
  <c r="J211" i="2"/>
  <c r="AU75" i="2"/>
  <c r="E74" i="2"/>
  <c r="J284" i="2"/>
  <c r="K234" i="2"/>
  <c r="AF72" i="2"/>
  <c r="L313" i="2"/>
  <c r="K205" i="2"/>
  <c r="J348" i="2"/>
  <c r="J327" i="2"/>
  <c r="AL79" i="2"/>
  <c r="I274" i="2"/>
  <c r="J303" i="2"/>
  <c r="U67" i="2"/>
  <c r="I291" i="2"/>
  <c r="AP66" i="2"/>
  <c r="AM78" i="2"/>
  <c r="K277" i="2"/>
  <c r="K268" i="2"/>
  <c r="J330" i="2"/>
  <c r="J278" i="2"/>
  <c r="I233" i="2"/>
  <c r="J296" i="2"/>
  <c r="K272" i="2"/>
  <c r="K252" i="2"/>
  <c r="K318" i="2"/>
  <c r="L330" i="2"/>
  <c r="AW75" i="2"/>
  <c r="L304" i="2"/>
  <c r="AP72" i="2"/>
  <c r="I326" i="2"/>
  <c r="E103" i="2"/>
  <c r="E67" i="2"/>
  <c r="V73" i="2"/>
  <c r="AT74" i="2"/>
  <c r="V84" i="2"/>
  <c r="AF73" i="2"/>
  <c r="AF67" i="2"/>
  <c r="K311" i="2"/>
  <c r="AW77" i="2"/>
  <c r="E104" i="2"/>
  <c r="L347" i="2"/>
  <c r="AL69" i="2"/>
  <c r="AW68" i="2"/>
  <c r="K279" i="2"/>
  <c r="AF65" i="2"/>
  <c r="I310" i="2"/>
  <c r="K237" i="2"/>
  <c r="I254" i="2"/>
  <c r="AW73" i="2"/>
  <c r="B96" i="2"/>
  <c r="Y77" i="2"/>
  <c r="K236" i="2"/>
  <c r="AA83" i="2"/>
  <c r="L274" i="2"/>
  <c r="K298" i="2"/>
  <c r="AX69" i="2"/>
  <c r="S78" i="2"/>
  <c r="I204" i="2"/>
  <c r="AD80" i="2"/>
  <c r="I314" i="2"/>
  <c r="AV66" i="2"/>
  <c r="J312" i="2"/>
  <c r="L238" i="2"/>
  <c r="K260" i="2"/>
  <c r="K249" i="2"/>
  <c r="L303" i="2"/>
  <c r="K258" i="2"/>
  <c r="K229" i="2"/>
  <c r="E97" i="2"/>
  <c r="AE79" i="2"/>
  <c r="I320" i="2"/>
  <c r="V68" i="2"/>
  <c r="J247" i="2"/>
  <c r="AB75" i="2"/>
  <c r="L199" i="2"/>
  <c r="AU80" i="2"/>
  <c r="AM83" i="2"/>
  <c r="AR69" i="2"/>
  <c r="J333" i="2"/>
  <c r="B101" i="2"/>
  <c r="I316" i="2"/>
  <c r="AE68" i="2"/>
  <c r="J297" i="2"/>
  <c r="X70" i="2"/>
  <c r="AM75" i="2"/>
  <c r="E71" i="2"/>
  <c r="J226" i="2"/>
  <c r="AV84" i="2"/>
  <c r="J306" i="2"/>
  <c r="AD77" i="2"/>
  <c r="AA82" i="2"/>
  <c r="E96" i="2"/>
  <c r="AW74" i="2"/>
  <c r="AO67" i="2"/>
  <c r="K225" i="2"/>
  <c r="J308" i="2"/>
  <c r="L287" i="2"/>
  <c r="K323" i="2"/>
  <c r="L202" i="2"/>
  <c r="I202" i="2"/>
  <c r="AP75" i="2"/>
  <c r="Y84" i="2"/>
  <c r="S68" i="2"/>
  <c r="I219" i="2"/>
  <c r="K306" i="2"/>
  <c r="L275" i="2"/>
  <c r="I249" i="2"/>
  <c r="I246" i="2"/>
  <c r="AW76" i="2"/>
  <c r="AA77" i="2"/>
  <c r="J249" i="2"/>
  <c r="X84" i="2"/>
  <c r="X80" i="2"/>
  <c r="W79" i="2"/>
  <c r="J212" i="2"/>
  <c r="I336" i="2"/>
  <c r="AR70" i="2"/>
  <c r="T72" i="2"/>
  <c r="L319" i="2"/>
  <c r="S71" i="2"/>
  <c r="AE67" i="2"/>
  <c r="J276" i="2"/>
  <c r="L315" i="2"/>
  <c r="L316" i="2"/>
  <c r="B104" i="2"/>
  <c r="X71" i="2"/>
  <c r="AX79" i="2"/>
  <c r="I237" i="2"/>
  <c r="L339" i="2"/>
  <c r="L273" i="2"/>
  <c r="V75" i="2"/>
  <c r="AB69" i="2"/>
  <c r="L283" i="2"/>
  <c r="L325" i="2"/>
  <c r="J220" i="2"/>
  <c r="I332" i="2"/>
  <c r="AC71" i="2"/>
  <c r="J293" i="2"/>
  <c r="J288" i="2"/>
  <c r="I302" i="2"/>
  <c r="AX74" i="2"/>
  <c r="J280" i="2"/>
  <c r="W83" i="2"/>
  <c r="U81" i="2"/>
  <c r="AH74" i="2"/>
  <c r="AA71" i="2"/>
  <c r="J304" i="2"/>
  <c r="L311" i="2"/>
  <c r="V70" i="2"/>
  <c r="AM79" i="2"/>
  <c r="K248" i="2"/>
  <c r="L331" i="2"/>
  <c r="K312" i="2"/>
  <c r="AM80" i="2"/>
  <c r="J257" i="2"/>
  <c r="AO79" i="2"/>
  <c r="S67" i="2"/>
  <c r="J326" i="2"/>
  <c r="J285" i="2"/>
  <c r="K309" i="2"/>
  <c r="J234" i="2"/>
  <c r="X81" i="2"/>
  <c r="X77" i="2"/>
  <c r="AO66" i="2"/>
  <c r="I347" i="2"/>
  <c r="AF74" i="2"/>
  <c r="K273" i="2"/>
  <c r="AW83" i="2"/>
  <c r="J299" i="2"/>
  <c r="AO73" i="2"/>
  <c r="S80" i="2"/>
  <c r="AT72" i="2"/>
  <c r="J269" i="2"/>
  <c r="K324" i="2"/>
  <c r="K304" i="2"/>
  <c r="AK65" i="2"/>
  <c r="K334" i="2"/>
  <c r="I287" i="2"/>
  <c r="AB70" i="2"/>
  <c r="AB72" i="2"/>
  <c r="L262" i="2"/>
  <c r="L260" i="2"/>
  <c r="L340" i="2"/>
  <c r="J261" i="2"/>
  <c r="V66" i="2"/>
  <c r="T81" i="2"/>
  <c r="AJ78" i="2"/>
  <c r="K218" i="2"/>
  <c r="J335" i="2"/>
  <c r="AE65" i="2"/>
  <c r="I317" i="2"/>
  <c r="I293" i="2"/>
  <c r="I258" i="2"/>
  <c r="K263" i="2"/>
  <c r="AR80" i="2"/>
  <c r="L248" i="2"/>
  <c r="AK81" i="2"/>
  <c r="AJ68" i="2"/>
  <c r="I243" i="2"/>
  <c r="AF70" i="2"/>
  <c r="AA68" i="2"/>
  <c r="I330" i="2"/>
  <c r="L205" i="2"/>
  <c r="E98" i="2"/>
  <c r="AF77" i="2"/>
  <c r="L261" i="2"/>
  <c r="K335" i="2"/>
  <c r="J270" i="2"/>
  <c r="AI68" i="2"/>
  <c r="AA65" i="2"/>
  <c r="V65" i="2"/>
  <c r="I239" i="2"/>
  <c r="K199" i="2"/>
  <c r="AC84" i="2"/>
  <c r="J263" i="2"/>
  <c r="I306" i="2"/>
  <c r="AI80" i="2"/>
  <c r="AJ76" i="2"/>
  <c r="AW67" i="2"/>
  <c r="V74" i="2"/>
  <c r="I245" i="2"/>
  <c r="I289" i="2"/>
  <c r="AH68" i="2"/>
  <c r="K313" i="2"/>
  <c r="AU78" i="2"/>
  <c r="E73" i="2"/>
  <c r="T84" i="2"/>
  <c r="L239" i="2"/>
  <c r="I321" i="2"/>
  <c r="AL74" i="2"/>
  <c r="I216" i="2"/>
  <c r="AC70" i="2"/>
  <c r="K208" i="2"/>
  <c r="AE70" i="2"/>
  <c r="I296" i="2"/>
  <c r="AH75" i="2"/>
  <c r="AA78" i="2"/>
  <c r="I323" i="2"/>
  <c r="W75" i="2"/>
  <c r="T82" i="2"/>
  <c r="S76" i="2"/>
  <c r="L214" i="2"/>
  <c r="AE84" i="2"/>
  <c r="T75" i="2"/>
  <c r="K206" i="2"/>
  <c r="L291" i="2"/>
  <c r="X75" i="2"/>
  <c r="AM68" i="2"/>
  <c r="Y66" i="2"/>
  <c r="U79" i="2"/>
  <c r="S83" i="2"/>
  <c r="J287" i="2"/>
  <c r="J344" i="2"/>
  <c r="AT80" i="2"/>
  <c r="J290" i="2"/>
  <c r="I331" i="2"/>
  <c r="AT82" i="2"/>
  <c r="L207" i="2"/>
  <c r="K343" i="2"/>
  <c r="W81" i="2"/>
  <c r="J215" i="2"/>
  <c r="K319" i="2"/>
  <c r="I264" i="2"/>
  <c r="AA69" i="2"/>
  <c r="AC67" i="2"/>
  <c r="J273" i="2"/>
  <c r="K327" i="2"/>
  <c r="J345" i="2"/>
  <c r="L246" i="2"/>
  <c r="J328" i="2"/>
  <c r="J231" i="2"/>
  <c r="L240" i="2"/>
  <c r="AD66" i="2"/>
  <c r="AP70" i="2"/>
  <c r="J291" i="2"/>
  <c r="AH66" i="2"/>
  <c r="J238" i="2"/>
  <c r="J277" i="2"/>
  <c r="AC83" i="2"/>
  <c r="AR65" i="2"/>
  <c r="L215" i="2"/>
  <c r="AX75" i="2"/>
  <c r="I269" i="2"/>
  <c r="AA73" i="2"/>
  <c r="J230" i="2"/>
  <c r="AI72" i="2"/>
  <c r="K307" i="2"/>
  <c r="X65" i="2"/>
  <c r="L264" i="2"/>
  <c r="K291" i="2"/>
  <c r="U68" i="2"/>
  <c r="K202" i="2"/>
  <c r="L310" i="2"/>
  <c r="AR77" i="2"/>
  <c r="I273" i="2"/>
  <c r="AH80" i="2"/>
  <c r="AH83" i="2"/>
  <c r="L337" i="2"/>
  <c r="AR84" i="2"/>
  <c r="I267" i="2"/>
  <c r="AD78" i="2"/>
  <c r="K316" i="2"/>
  <c r="J279" i="2"/>
  <c r="AL66" i="2"/>
  <c r="AR78" i="2"/>
  <c r="AF68" i="2"/>
  <c r="K295" i="2"/>
  <c r="U76" i="2"/>
  <c r="I225" i="2"/>
  <c r="X72" i="2"/>
  <c r="AI75" i="2"/>
  <c r="AI71" i="2"/>
  <c r="E79" i="2"/>
  <c r="AM84" i="2"/>
  <c r="I333" i="2"/>
  <c r="E84" i="2"/>
  <c r="L329" i="2"/>
  <c r="I300" i="2"/>
  <c r="I256" i="2"/>
  <c r="AB67" i="2"/>
  <c r="AU84" i="2"/>
  <c r="AV70" i="2"/>
  <c r="AK78" i="2"/>
  <c r="K283" i="2"/>
  <c r="AM66" i="2"/>
  <c r="AX68" i="2"/>
  <c r="AU82" i="2"/>
  <c r="O283" i="2" l="1"/>
  <c r="Q283" i="2" s="1"/>
  <c r="J93" i="2"/>
  <c r="BB84" i="2"/>
  <c r="BB79" i="2"/>
  <c r="O295" i="2"/>
  <c r="Q295" i="2" s="1"/>
  <c r="N94" i="2"/>
  <c r="O316" i="2"/>
  <c r="Q316" i="2" s="1"/>
  <c r="L104" i="2"/>
  <c r="AN83" i="2"/>
  <c r="M83" i="2" s="1"/>
  <c r="AN80" i="2"/>
  <c r="M80" i="2" s="1"/>
  <c r="O202" i="2"/>
  <c r="Q202" i="2" s="1"/>
  <c r="O291" i="2"/>
  <c r="Q291" i="2" s="1"/>
  <c r="X63" i="2"/>
  <c r="I57" i="2" s="1"/>
  <c r="O307" i="2"/>
  <c r="Q307" i="2" s="1"/>
  <c r="I99" i="2"/>
  <c r="AG73" i="2"/>
  <c r="K73" i="2" s="1"/>
  <c r="AR63" i="2"/>
  <c r="K109" i="2"/>
  <c r="AN66" i="2"/>
  <c r="M66" i="2" s="1"/>
  <c r="L92" i="2"/>
  <c r="O327" i="2"/>
  <c r="Q327" i="2" s="1"/>
  <c r="K93" i="2"/>
  <c r="AG69" i="2"/>
  <c r="K69" i="2" s="1"/>
  <c r="I95" i="2"/>
  <c r="O319" i="2"/>
  <c r="Q319" i="2" s="1"/>
  <c r="O343" i="2"/>
  <c r="Q343" i="2" s="1"/>
  <c r="Z83" i="2"/>
  <c r="I83" i="2" s="1"/>
  <c r="O206" i="2"/>
  <c r="Q206" i="2" s="1"/>
  <c r="M110" i="2"/>
  <c r="Z76" i="2"/>
  <c r="I76" i="2" s="1"/>
  <c r="I104" i="2"/>
  <c r="AG78" i="2"/>
  <c r="K78" i="2" s="1"/>
  <c r="AN75" i="2"/>
  <c r="M75" i="2" s="1"/>
  <c r="M96" i="2"/>
  <c r="O208" i="2"/>
  <c r="Q208" i="2" s="1"/>
  <c r="K96" i="2"/>
  <c r="BB73" i="2"/>
  <c r="O313" i="2"/>
  <c r="Q313" i="2" s="1"/>
  <c r="AN68" i="2"/>
  <c r="M68" i="2" s="1"/>
  <c r="K110" i="2"/>
  <c r="O199" i="2"/>
  <c r="Q199" i="2" s="1"/>
  <c r="V63" i="2"/>
  <c r="I54" i="2" s="1"/>
  <c r="AG65" i="2"/>
  <c r="I91" i="2"/>
  <c r="AA63" i="2"/>
  <c r="K51" i="2" s="1"/>
  <c r="O335" i="2"/>
  <c r="Q335" i="2" s="1"/>
  <c r="R261" i="2"/>
  <c r="N103" i="2"/>
  <c r="R205" i="2"/>
  <c r="AG68" i="2"/>
  <c r="K68" i="2" s="1"/>
  <c r="I94" i="2"/>
  <c r="N96" i="2"/>
  <c r="O263" i="2"/>
  <c r="Q263" i="2" s="1"/>
  <c r="M91" i="2"/>
  <c r="AE63" i="2"/>
  <c r="K55" i="2" s="1"/>
  <c r="O218" i="2"/>
  <c r="Q218" i="2" s="1"/>
  <c r="J98" i="2"/>
  <c r="J96" i="2"/>
  <c r="O334" i="2"/>
  <c r="Q334" i="2" s="1"/>
  <c r="AK63" i="2"/>
  <c r="M54" i="2" s="1"/>
  <c r="O304" i="2"/>
  <c r="Q304" i="2" s="1"/>
  <c r="O324" i="2"/>
  <c r="Q324" i="2" s="1"/>
  <c r="Z80" i="2"/>
  <c r="I80" i="2" s="1"/>
  <c r="O273" i="2"/>
  <c r="Q273" i="2" s="1"/>
  <c r="N100" i="2"/>
  <c r="AO63" i="2"/>
  <c r="O309" i="2"/>
  <c r="Q309" i="2" s="1"/>
  <c r="Z67" i="2"/>
  <c r="I67" i="2" s="1"/>
  <c r="O312" i="2"/>
  <c r="Q312" i="2" s="1"/>
  <c r="O248" i="2"/>
  <c r="Q248" i="2" s="1"/>
  <c r="AG71" i="2"/>
  <c r="K71" i="2" s="1"/>
  <c r="I97" i="2"/>
  <c r="AN74" i="2"/>
  <c r="M74" i="2" s="1"/>
  <c r="K97" i="2"/>
  <c r="R325" i="2"/>
  <c r="J95" i="2"/>
  <c r="M93" i="2"/>
  <c r="Z71" i="2"/>
  <c r="I71" i="2" s="1"/>
  <c r="I103" i="2"/>
  <c r="AG77" i="2"/>
  <c r="K77" i="2" s="1"/>
  <c r="O306" i="2"/>
  <c r="Q306" i="2" s="1"/>
  <c r="Z68" i="2"/>
  <c r="I68" i="2" s="1"/>
  <c r="O323" i="2"/>
  <c r="Q323" i="2" s="1"/>
  <c r="O225" i="2"/>
  <c r="Q225" i="2" s="1"/>
  <c r="I108" i="2"/>
  <c r="AG82" i="2"/>
  <c r="K82" i="2" s="1"/>
  <c r="L103" i="2"/>
  <c r="BB71" i="2"/>
  <c r="M94" i="2"/>
  <c r="J101" i="2"/>
  <c r="M105" i="2"/>
  <c r="O229" i="2"/>
  <c r="Q229" i="2" s="1"/>
  <c r="O258" i="2"/>
  <c r="Q258" i="2" s="1"/>
  <c r="O249" i="2"/>
  <c r="Q249" i="2" s="1"/>
  <c r="O260" i="2"/>
  <c r="Q260" i="2" s="1"/>
  <c r="L106" i="2"/>
  <c r="Z78" i="2"/>
  <c r="I78" i="2" s="1"/>
  <c r="O298" i="2"/>
  <c r="Q298" i="2" s="1"/>
  <c r="AG83" i="2"/>
  <c r="K83" i="2" s="1"/>
  <c r="I109" i="2"/>
  <c r="O236" i="2"/>
  <c r="Q236" i="2" s="1"/>
  <c r="O237" i="2"/>
  <c r="Q237" i="2" s="1"/>
  <c r="N91" i="2"/>
  <c r="AF63" i="2"/>
  <c r="K57" i="2" s="1"/>
  <c r="O279" i="2"/>
  <c r="Q279" i="2" s="1"/>
  <c r="O311" i="2"/>
  <c r="Q311" i="2" s="1"/>
  <c r="N93" i="2"/>
  <c r="N99" i="2"/>
  <c r="BB67" i="2"/>
  <c r="O318" i="2"/>
  <c r="Q318" i="2" s="1"/>
  <c r="O252" i="2"/>
  <c r="Q252" i="2" s="1"/>
  <c r="O272" i="2"/>
  <c r="Q272" i="2" s="1"/>
  <c r="O268" i="2"/>
  <c r="Q268" i="2" s="1"/>
  <c r="O277" i="2"/>
  <c r="Q277" i="2" s="1"/>
  <c r="AP63" i="2"/>
  <c r="M141" i="2" s="1"/>
  <c r="O205" i="2"/>
  <c r="Q205" i="2" s="1"/>
  <c r="N98" i="2"/>
  <c r="O234" i="2"/>
  <c r="Q234" i="2" s="1"/>
  <c r="BB74" i="2"/>
  <c r="M109" i="2"/>
  <c r="N92" i="2"/>
  <c r="O336" i="2"/>
  <c r="Q336" i="2" s="1"/>
  <c r="O269" i="2"/>
  <c r="Q269" i="2" s="1"/>
  <c r="O198" i="2"/>
  <c r="Q198" i="2" s="1"/>
  <c r="BA65" i="2"/>
  <c r="M4" i="2"/>
  <c r="K94" i="2"/>
  <c r="K100" i="2"/>
  <c r="L110" i="2"/>
  <c r="K106" i="2"/>
  <c r="M95" i="2"/>
  <c r="O300" i="2"/>
  <c r="Q300" i="2" s="1"/>
  <c r="O230" i="2"/>
  <c r="Q230" i="2" s="1"/>
  <c r="M98" i="2"/>
  <c r="K102" i="2"/>
  <c r="O305" i="2"/>
  <c r="Q305" i="2" s="1"/>
  <c r="K108" i="2"/>
  <c r="O201" i="2"/>
  <c r="Q201" i="2" s="1"/>
  <c r="J107" i="2"/>
  <c r="BB78" i="2"/>
  <c r="O333" i="2"/>
  <c r="Q333" i="2" s="1"/>
  <c r="O326" i="2"/>
  <c r="Q326" i="2" s="1"/>
  <c r="M104" i="2"/>
  <c r="AN77" i="2"/>
  <c r="M77" i="2" s="1"/>
  <c r="AN72" i="2"/>
  <c r="M72" i="2" s="1"/>
  <c r="J105" i="2"/>
  <c r="O227" i="2"/>
  <c r="Q227" i="2" s="1"/>
  <c r="O293" i="2"/>
  <c r="Q293" i="2" s="1"/>
  <c r="O213" i="2"/>
  <c r="Q213" i="2" s="1"/>
  <c r="BA72" i="2"/>
  <c r="O216" i="2"/>
  <c r="Q216" i="2" s="1"/>
  <c r="AD63" i="2"/>
  <c r="K54" i="2" s="1"/>
  <c r="L91" i="2"/>
  <c r="O243" i="2"/>
  <c r="Q243" i="2" s="1"/>
  <c r="O338" i="2"/>
  <c r="Q338" i="2" s="1"/>
  <c r="T63" i="2"/>
  <c r="I52" i="2" s="1"/>
  <c r="Z65" i="2"/>
  <c r="K101" i="2"/>
  <c r="O256" i="2"/>
  <c r="Q256" i="2" s="1"/>
  <c r="O288" i="2"/>
  <c r="Q288" i="2" s="1"/>
  <c r="BB69" i="2"/>
  <c r="BB65" i="2"/>
  <c r="AG84" i="2"/>
  <c r="K84" i="2" s="1"/>
  <c r="I110" i="2"/>
  <c r="Z75" i="2"/>
  <c r="I75" i="2" s="1"/>
  <c r="J108" i="2"/>
  <c r="J92" i="2"/>
  <c r="AB63" i="2"/>
  <c r="K52" i="2" s="1"/>
  <c r="O211" i="2"/>
  <c r="Q211" i="2" s="1"/>
  <c r="O251" i="2"/>
  <c r="Q251" i="2" s="1"/>
  <c r="AM63" i="2"/>
  <c r="M58" i="2" s="1"/>
  <c r="I106" i="2"/>
  <c r="AG80" i="2"/>
  <c r="K80" i="2" s="1"/>
  <c r="AG67" i="2"/>
  <c r="K67" i="2" s="1"/>
  <c r="I93" i="2"/>
  <c r="AC63" i="2"/>
  <c r="K53" i="2" s="1"/>
  <c r="K91" i="2"/>
  <c r="O302" i="2"/>
  <c r="Q302" i="2" s="1"/>
  <c r="AN69" i="2"/>
  <c r="M69" i="2" s="1"/>
  <c r="O286" i="2"/>
  <c r="Q286" i="2" s="1"/>
  <c r="O329" i="2"/>
  <c r="Q329" i="2" s="1"/>
  <c r="M101" i="2"/>
  <c r="J94" i="2"/>
  <c r="R301" i="2"/>
  <c r="O296" i="2"/>
  <c r="Q296" i="2" s="1"/>
  <c r="O267" i="2"/>
  <c r="Q267" i="2" s="1"/>
  <c r="N108" i="2"/>
  <c r="O255" i="2"/>
  <c r="Q255" i="2" s="1"/>
  <c r="O344" i="2"/>
  <c r="Q344" i="2" s="1"/>
  <c r="AN84" i="2"/>
  <c r="M84" i="2" s="1"/>
  <c r="J104" i="2"/>
  <c r="M97" i="2"/>
  <c r="L96" i="2"/>
  <c r="O265" i="2"/>
  <c r="Q265" i="2" s="1"/>
  <c r="L99" i="2"/>
  <c r="O270" i="2"/>
  <c r="Q270" i="2" s="1"/>
  <c r="Z77" i="2"/>
  <c r="I77" i="2" s="1"/>
  <c r="BA83" i="2"/>
  <c r="BA66" i="2"/>
  <c r="AN76" i="2"/>
  <c r="M76" i="2" s="1"/>
  <c r="R317" i="2"/>
  <c r="Z73" i="2"/>
  <c r="I73" i="2" s="1"/>
  <c r="AG75" i="2"/>
  <c r="K75" i="2" s="1"/>
  <c r="I101" i="2"/>
  <c r="O289" i="2"/>
  <c r="Q289" i="2" s="1"/>
  <c r="R293" i="2"/>
  <c r="R277" i="2"/>
  <c r="R221" i="2"/>
  <c r="AN67" i="2"/>
  <c r="M67" i="2" s="1"/>
  <c r="O228" i="2"/>
  <c r="Q228" i="2" s="1"/>
  <c r="O200" i="2"/>
  <c r="Q200" i="2" s="1"/>
  <c r="L94" i="2"/>
  <c r="O259" i="2"/>
  <c r="Q259" i="2" s="1"/>
  <c r="O222" i="2"/>
  <c r="Q222" i="2" s="1"/>
  <c r="AJ63" i="2"/>
  <c r="M53" i="2" s="1"/>
  <c r="AN81" i="2"/>
  <c r="M81" i="2" s="1"/>
  <c r="AN79" i="2"/>
  <c r="M79" i="2" s="1"/>
  <c r="O217" i="2"/>
  <c r="Q217" i="2" s="1"/>
  <c r="I92" i="2"/>
  <c r="AG66" i="2"/>
  <c r="K66" i="2" s="1"/>
  <c r="L95" i="2"/>
  <c r="AN82" i="2"/>
  <c r="M82" i="2" s="1"/>
  <c r="O276" i="2"/>
  <c r="Q276" i="2" s="1"/>
  <c r="N106" i="2"/>
  <c r="O330" i="2"/>
  <c r="Q330" i="2" s="1"/>
  <c r="K105" i="2"/>
  <c r="BB82" i="2"/>
  <c r="O203" i="2"/>
  <c r="Q203" i="2" s="1"/>
  <c r="O331" i="2"/>
  <c r="Q331" i="2" s="1"/>
  <c r="O245" i="2"/>
  <c r="Q245" i="2" s="1"/>
  <c r="J106" i="2"/>
  <c r="K107" i="2"/>
  <c r="O238" i="2"/>
  <c r="Q238" i="2" s="1"/>
  <c r="AN70" i="2"/>
  <c r="M70" i="2" s="1"/>
  <c r="Z74" i="2"/>
  <c r="I74" i="2" s="1"/>
  <c r="AG74" i="2"/>
  <c r="K74" i="2" s="1"/>
  <c r="I100" i="2"/>
  <c r="L102" i="2"/>
  <c r="O197" i="2"/>
  <c r="L108" i="2"/>
  <c r="O317" i="2"/>
  <c r="Q317" i="2" s="1"/>
  <c r="O278" i="2"/>
  <c r="Q278" i="2" s="1"/>
  <c r="L98" i="2"/>
  <c r="BA76" i="2"/>
  <c r="AT63" i="2"/>
  <c r="I146" i="2" s="1"/>
  <c r="BA78" i="2"/>
  <c r="O247" i="2"/>
  <c r="Q247" i="2" s="1"/>
  <c r="AI63" i="2"/>
  <c r="M52" i="2" s="1"/>
  <c r="BA75" i="2"/>
  <c r="O290" i="2"/>
  <c r="Q290" i="2" s="1"/>
  <c r="O322" i="2"/>
  <c r="Q322" i="2" s="1"/>
  <c r="O223" i="2"/>
  <c r="Q223" i="2" s="1"/>
  <c r="O275" i="2"/>
  <c r="Q275" i="2" s="1"/>
  <c r="O220" i="2"/>
  <c r="Q220" i="2" s="1"/>
  <c r="O325" i="2"/>
  <c r="Q325" i="2" s="1"/>
  <c r="AN71" i="2"/>
  <c r="M71" i="2" s="1"/>
  <c r="BB76" i="2"/>
  <c r="O235" i="2"/>
  <c r="Q235" i="2" s="1"/>
  <c r="N101" i="2"/>
  <c r="R197" i="2"/>
  <c r="J97" i="2"/>
  <c r="BA70" i="2"/>
  <c r="O219" i="2"/>
  <c r="Q219" i="2" s="1"/>
  <c r="BA81" i="2"/>
  <c r="O246" i="2"/>
  <c r="Q246" i="2" s="1"/>
  <c r="O308" i="2"/>
  <c r="Q308" i="2" s="1"/>
  <c r="O284" i="2"/>
  <c r="Q284" i="2" s="1"/>
  <c r="O274" i="2"/>
  <c r="Q274" i="2" s="1"/>
  <c r="O242" i="2"/>
  <c r="Q242" i="2" s="1"/>
  <c r="O271" i="2"/>
  <c r="Q271" i="2" s="1"/>
  <c r="BA74" i="2"/>
  <c r="O337" i="2"/>
  <c r="Q337" i="2" s="1"/>
  <c r="O292" i="2"/>
  <c r="Q292" i="2" s="1"/>
  <c r="K99" i="2"/>
  <c r="M102" i="2"/>
  <c r="L109" i="2"/>
  <c r="R285" i="2"/>
  <c r="K95" i="2"/>
  <c r="O341" i="2"/>
  <c r="Q341" i="2" s="1"/>
  <c r="BB77" i="2"/>
  <c r="O212" i="2"/>
  <c r="Q212" i="2" s="1"/>
  <c r="M99" i="2"/>
  <c r="O231" i="2"/>
  <c r="Q231" i="2" s="1"/>
  <c r="K104" i="2"/>
  <c r="M106" i="2"/>
  <c r="L97" i="2"/>
  <c r="N97" i="2"/>
  <c r="J103" i="2"/>
  <c r="O204" i="2"/>
  <c r="Q204" i="2" s="1"/>
  <c r="O209" i="2"/>
  <c r="Q209" i="2" s="1"/>
  <c r="Z84" i="2"/>
  <c r="I84" i="2" s="1"/>
  <c r="Z72" i="2"/>
  <c r="I72" i="2" s="1"/>
  <c r="BA82" i="2"/>
  <c r="BA71" i="2"/>
  <c r="O321" i="2"/>
  <c r="Q321" i="2" s="1"/>
  <c r="O315" i="2"/>
  <c r="Q315" i="2" s="1"/>
  <c r="AG79" i="2"/>
  <c r="K79" i="2" s="1"/>
  <c r="I105" i="2"/>
  <c r="O332" i="2"/>
  <c r="Q332" i="2" s="1"/>
  <c r="O261" i="2"/>
  <c r="Q261" i="2" s="1"/>
  <c r="R229" i="2"/>
  <c r="BA73" i="2"/>
  <c r="M103" i="2"/>
  <c r="J109" i="2"/>
  <c r="R341" i="2"/>
  <c r="M107" i="2"/>
  <c r="L105" i="2"/>
  <c r="R213" i="2"/>
  <c r="AG70" i="2"/>
  <c r="K70" i="2" s="1"/>
  <c r="I96" i="2"/>
  <c r="M100" i="2"/>
  <c r="O280" i="2"/>
  <c r="Q280" i="2" s="1"/>
  <c r="R333" i="2"/>
  <c r="BB83" i="2"/>
  <c r="O215" i="2"/>
  <c r="Q215" i="2" s="1"/>
  <c r="N105" i="2"/>
  <c r="Z79" i="2"/>
  <c r="I79" i="2" s="1"/>
  <c r="R253" i="2"/>
  <c r="W63" i="2"/>
  <c r="I55" i="2" s="1"/>
  <c r="O233" i="2"/>
  <c r="Q233" i="2" s="1"/>
  <c r="AG81" i="2"/>
  <c r="K81" i="2" s="1"/>
  <c r="I107" i="2"/>
  <c r="O254" i="2"/>
  <c r="Q254" i="2" s="1"/>
  <c r="O348" i="2"/>
  <c r="Q348" i="2" s="1"/>
  <c r="O264" i="2"/>
  <c r="Q264" i="2" s="1"/>
  <c r="N109" i="2"/>
  <c r="L100" i="2"/>
  <c r="O294" i="2"/>
  <c r="Q294" i="2" s="1"/>
  <c r="L93" i="2"/>
  <c r="O285" i="2"/>
  <c r="Q285" i="2" s="1"/>
  <c r="O345" i="2"/>
  <c r="Q345" i="2" s="1"/>
  <c r="Z82" i="2"/>
  <c r="I82" i="2" s="1"/>
  <c r="J102" i="2"/>
  <c r="AV63" i="2"/>
  <c r="I147" i="2" s="1"/>
  <c r="N110" i="2"/>
  <c r="J100" i="2"/>
  <c r="O262" i="2"/>
  <c r="Q262" i="2" s="1"/>
  <c r="BA68" i="2"/>
  <c r="K98" i="2"/>
  <c r="O303" i="2"/>
  <c r="Q303" i="2" s="1"/>
  <c r="M92" i="2"/>
  <c r="AN73" i="2"/>
  <c r="M73" i="2" s="1"/>
  <c r="O250" i="2"/>
  <c r="Q250" i="2" s="1"/>
  <c r="O232" i="2"/>
  <c r="Q232" i="2" s="1"/>
  <c r="BB81" i="2"/>
  <c r="O287" i="2"/>
  <c r="Q287" i="2" s="1"/>
  <c r="R245" i="2"/>
  <c r="J99" i="2"/>
  <c r="AH63" i="2"/>
  <c r="M51" i="2" s="1"/>
  <c r="AN65" i="2"/>
  <c r="BB72" i="2"/>
  <c r="K92" i="2"/>
  <c r="S63" i="2"/>
  <c r="I51" i="2" s="1"/>
  <c r="Z66" i="2"/>
  <c r="I66" i="2" s="1"/>
  <c r="Z70" i="2"/>
  <c r="I70" i="2" s="1"/>
  <c r="J110" i="2"/>
  <c r="O266" i="2"/>
  <c r="Q266" i="2" s="1"/>
  <c r="BB68" i="2"/>
  <c r="O253" i="2"/>
  <c r="Q253" i="2" s="1"/>
  <c r="N104" i="2"/>
  <c r="AU63" i="2"/>
  <c r="L146" i="2" s="1"/>
  <c r="O244" i="2"/>
  <c r="Q244" i="2" s="1"/>
  <c r="O346" i="2"/>
  <c r="Q346" i="2" s="1"/>
  <c r="O282" i="2"/>
  <c r="Q282" i="2" s="1"/>
  <c r="O241" i="2"/>
  <c r="Q241" i="2" s="1"/>
  <c r="I98" i="2"/>
  <c r="AG72" i="2"/>
  <c r="K72" i="2" s="1"/>
  <c r="L101" i="2"/>
  <c r="O347" i="2"/>
  <c r="Q347" i="2" s="1"/>
  <c r="BA67" i="2"/>
  <c r="AN78" i="2"/>
  <c r="M78" i="2" s="1"/>
  <c r="O342" i="2"/>
  <c r="Q342" i="2" s="1"/>
  <c r="O207" i="2"/>
  <c r="Q207" i="2" s="1"/>
  <c r="I102" i="2"/>
  <c r="AG76" i="2"/>
  <c r="K76" i="2" s="1"/>
  <c r="O281" i="2"/>
  <c r="Q281" i="2" s="1"/>
  <c r="O314" i="2"/>
  <c r="Q314" i="2" s="1"/>
  <c r="O339" i="2"/>
  <c r="Q339" i="2" s="1"/>
  <c r="AW63" i="2"/>
  <c r="L147" i="2" s="1"/>
  <c r="O320" i="2"/>
  <c r="Q320" i="2" s="1"/>
  <c r="O239" i="2"/>
  <c r="Q239" i="2" s="1"/>
  <c r="O310" i="2"/>
  <c r="Q310" i="2" s="1"/>
  <c r="BB70" i="2"/>
  <c r="R309" i="2"/>
  <c r="AL63" i="2"/>
  <c r="M55" i="2" s="1"/>
  <c r="N102" i="2"/>
  <c r="R237" i="2"/>
  <c r="O297" i="2"/>
  <c r="Q297" i="2" s="1"/>
  <c r="BB66" i="2"/>
  <c r="O210" i="2"/>
  <c r="Q210" i="2" s="1"/>
  <c r="Y63" i="2"/>
  <c r="I58" i="2" s="1"/>
  <c r="BA69" i="2"/>
  <c r="M108" i="2"/>
  <c r="Z81" i="2"/>
  <c r="I81" i="2" s="1"/>
  <c r="BA80" i="2"/>
  <c r="O224" i="2"/>
  <c r="Q224" i="2" s="1"/>
  <c r="O240" i="2"/>
  <c r="Q240" i="2" s="1"/>
  <c r="O226" i="2"/>
  <c r="Q226" i="2" s="1"/>
  <c r="K103" i="2"/>
  <c r="N95" i="2"/>
  <c r="Z69" i="2"/>
  <c r="I69" i="2" s="1"/>
  <c r="O299" i="2"/>
  <c r="Q299" i="2" s="1"/>
  <c r="N107" i="2"/>
  <c r="BB80" i="2"/>
  <c r="O214" i="2"/>
  <c r="Q214" i="2" s="1"/>
  <c r="U63" i="2"/>
  <c r="I53" i="2" s="1"/>
  <c r="BB75" i="2"/>
  <c r="O328" i="2"/>
  <c r="Q328" i="2" s="1"/>
  <c r="BA79" i="2"/>
  <c r="O257" i="2"/>
  <c r="Q257" i="2" s="1"/>
  <c r="BA84" i="2"/>
  <c r="R269" i="2"/>
  <c r="O221" i="2"/>
  <c r="Q221" i="2" s="1"/>
  <c r="BA77" i="2"/>
  <c r="L107" i="2"/>
  <c r="O340" i="2"/>
  <c r="Q340" i="2" s="1"/>
  <c r="O301" i="2"/>
  <c r="Q301" i="2" s="1"/>
  <c r="L148" i="2" l="1"/>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J111" i="2"/>
  <c r="N111" i="2"/>
  <c r="AN63" i="2"/>
  <c r="M65" i="2"/>
  <c r="M85" i="2" s="1"/>
  <c r="M111" i="2"/>
  <c r="M59" i="2"/>
  <c r="I148" i="2"/>
  <c r="Z63" i="2"/>
  <c r="I65" i="2"/>
  <c r="K59" i="2"/>
  <c r="R187" i="2"/>
  <c r="I111" i="2"/>
  <c r="K65" i="2"/>
  <c r="K85" i="2" s="1"/>
  <c r="I85" i="2" s="1"/>
  <c r="AG63" i="2"/>
  <c r="I114" i="2"/>
  <c r="G141" i="2"/>
  <c r="K111" i="2"/>
  <c r="L111" i="2"/>
  <c r="I59" i="2" l="1"/>
  <c r="I116" i="2"/>
  <c r="K116" i="2" s="1"/>
  <c r="I112" i="2"/>
  <c r="I113" i="2"/>
  <c r="I115" i="2"/>
  <c r="K115" i="2" s="1"/>
  <c r="P350" i="2"/>
  <c r="Q349" i="2"/>
  <c r="Q350" i="2" l="1"/>
  <c r="B125" i="2" s="1"/>
  <c r="P351" i="2"/>
  <c r="F125" i="2" l="1"/>
  <c r="Q351" i="2"/>
  <c r="P352" i="2"/>
  <c r="P353" i="2" l="1"/>
  <c r="Q352" i="2"/>
  <c r="Q353" i="2" l="1"/>
  <c r="P354" i="2"/>
  <c r="Q354" i="2" l="1"/>
  <c r="P355" i="2"/>
  <c r="P356" i="2" l="1"/>
  <c r="Q355" i="2"/>
  <c r="P357" i="2" l="1"/>
  <c r="Q356" i="2"/>
  <c r="B128" i="2" l="1"/>
  <c r="F129" i="2"/>
  <c r="F127" i="2"/>
  <c r="B126" i="2"/>
  <c r="B127" i="2"/>
  <c r="B129" i="2"/>
  <c r="F128" i="2"/>
  <c r="B130" i="2"/>
  <c r="F126" i="2"/>
  <c r="B131" i="2"/>
  <c r="F131" i="2"/>
  <c r="F130" i="2"/>
  <c r="P358" i="2"/>
  <c r="Q357" i="2"/>
  <c r="F132" i="2" s="1"/>
  <c r="B132" i="2" l="1"/>
  <c r="P359" i="2"/>
  <c r="Q358" i="2"/>
  <c r="P360" i="2" l="1"/>
  <c r="Q359" i="2"/>
  <c r="Q360" i="2" l="1"/>
  <c r="P361" i="2"/>
  <c r="B134" i="2" l="1"/>
  <c r="B133" i="2"/>
  <c r="F135" i="2"/>
  <c r="B135" i="2"/>
  <c r="F134" i="2"/>
  <c r="F133" i="2"/>
  <c r="P362" i="2"/>
  <c r="Q361" i="2"/>
  <c r="B136" i="2" s="1"/>
  <c r="P363" i="2" l="1"/>
  <c r="Q363" i="2" s="1"/>
  <c r="Q362" i="2"/>
  <c r="F136" i="2"/>
  <c r="B139" i="2" l="1"/>
  <c r="F138" i="2"/>
  <c r="F137" i="2"/>
  <c r="F139" i="2"/>
  <c r="B137" i="2"/>
  <c r="B138"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<sst xmlns="http://schemas.openxmlformats.org/spreadsheetml/2006/main" count="3774" uniqueCount="440">
  <si>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</si>
  <si>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</si>
  <si>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</si>
  <si>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</si>
  <si>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</si>
  <si>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</si>
  <si>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</si>
  <si>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</si>
  <si>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</si>
  <si>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</si>
  <si>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</si>
  <si>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</si>
  <si>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</si>
  <si>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</si>
  <si>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</si>
  <si>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</si>
  <si>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</si>
  <si>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</si>
  <si>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</si>
  <si>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</si>
  <si>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</si>
  <si>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</si>
  <si>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</si>
  <si>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</si>
  <si>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</si>
  <si>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</si>
  <si>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</si>
  <si>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</si>
  <si>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</si>
  <si>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</si>
  <si>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</si>
  <si>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</si>
  <si>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</si>
  <si>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</si>
  <si>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</si>
  <si>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</si>
  <si>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</si>
  <si>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</si>
  <si>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</si>
  <si>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</si>
  <si>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</si>
  <si>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</si>
  <si>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</si>
  <si>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</si>
  <si>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</si>
  <si>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</si>
  <si>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</si>
  <si>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</si>
  <si>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</si>
  <si>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</si>
  <si>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</si>
  <si>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</si>
  <si>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</si>
  <si>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</si>
  <si>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</si>
  <si>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</si>
  <si>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</si>
  <si>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</si>
  <si>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</si>
  <si>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</si>
  <si>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</si>
  <si>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</si>
  <si>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</si>
  <si>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</si>
  <si>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</si>
  <si>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</si>
  <si>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</si>
  <si>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</si>
  <si>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</si>
  <si>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</si>
  <si>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</si>
  <si>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</si>
  <si>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</si>
  <si>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</si>
  <si>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</si>
  <si>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</si>
  <si>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</si>
  <si>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</si>
  <si>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</si>
  <si>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</si>
  <si>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</si>
  <si>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</si>
  <si>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</si>
  <si>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</si>
  <si>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</si>
  <si>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</si>
  <si>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</si>
  <si>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</si>
  <si>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</si>
  <si>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</si>
  <si>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</si>
  <si>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</si>
  <si>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</si>
  <si>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</si>
  <si>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</si>
  <si>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</si>
  <si>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</si>
  <si>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</si>
  <si>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</si>
  <si>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</si>
  <si>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</si>
  <si>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</si>
  <si>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</si>
  <si>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</si>
  <si>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</si>
  <si>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</si>
  <si>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</si>
  <si>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</si>
  <si>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</si>
  <si>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</si>
  <si>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</si>
  <si>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</si>
  <si>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</si>
  <si>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</si>
  <si>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</si>
  <si>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</si>
  <si>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</si>
  <si>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</si>
  <si>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</si>
  <si>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</si>
  <si>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</si>
  <si>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</si>
  <si>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</si>
  <si>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</si>
  <si>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</si>
  <si>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</si>
  <si>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</si>
  <si>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</si>
  <si>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</si>
  <si>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</si>
  <si>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</si>
  <si>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</si>
  <si>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</si>
  <si>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</si>
  <si>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</si>
  <si>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</si>
  <si>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</si>
  <si>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</si>
  <si>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</si>
  <si>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</si>
  <si>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</si>
  <si>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</si>
  <si>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</si>
  <si>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</si>
  <si>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</si>
  <si>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</si>
  <si>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</si>
  <si>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</si>
  <si>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</si>
  <si>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</si>
  <si>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</si>
  <si>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</si>
  <si>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</si>
  <si>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</si>
  <si>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</si>
  <si>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</si>
  <si>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</si>
  <si>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</si>
  <si>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</si>
  <si>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</si>
  <si>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</si>
  <si>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</si>
  <si>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</si>
  <si>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</si>
  <si>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</si>
  <si>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</si>
  <si>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</si>
  <si>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</si>
  <si>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</si>
  <si>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</si>
  <si>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</si>
  <si>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</si>
  <si>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</si>
  <si>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</si>
  <si>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</si>
  <si>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</si>
  <si>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</si>
  <si>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</si>
  <si>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</si>
  <si>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</si>
  <si>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</si>
  <si>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</si>
  <si>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</si>
  <si>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</si>
  <si>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</si>
  <si>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</si>
  <si>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</si>
  <si>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</si>
  <si>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</si>
  <si>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</si>
  <si>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</si>
  <si>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</si>
  <si>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</si>
  <si>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</si>
  <si>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</si>
  <si>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</si>
  <si>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</si>
  <si>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</si>
  <si>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</si>
  <si>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</si>
  <si>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</si>
  <si>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</si>
  <si>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</si>
  <si>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</si>
  <si>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</si>
  <si>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</si>
  <si>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</si>
  <si>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</si>
  <si>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</si>
  <si>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</si>
  <si>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</si>
  <si>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</si>
  <si>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</si>
  <si>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</si>
  <si>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</si>
  <si>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</si>
  <si>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</si>
  <si>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</si>
  <si>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</si>
  <si>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</si>
  <si>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</si>
  <si>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</si>
  <si>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</si>
  <si>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</si>
  <si>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</si>
  <si>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</si>
  <si>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</si>
  <si>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</si>
  <si>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</si>
  <si>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</si>
  <si>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</si>
  <si>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</si>
  <si>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</si>
  <si>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</si>
  <si>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</si>
  <si>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</si>
  <si>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</si>
  <si>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</si>
  <si>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</si>
  <si>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</si>
  <si>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</si>
  <si>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</si>
  <si>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</si>
  <si>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</si>
  <si>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</si>
  <si>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</si>
  <si>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</si>
  <si>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</si>
  <si>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</si>
  <si>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</si>
  <si>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</si>
  <si>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</si>
  <si>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</si>
  <si>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</si>
  <si>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</si>
  <si>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</si>
  <si>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</si>
  <si>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</si>
  <si>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</si>
  <si>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</si>
  <si>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</si>
  <si>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</si>
  <si>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</si>
  <si>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</si>
  <si>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</si>
  <si>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</si>
  <si>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</si>
  <si>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</si>
  <si>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</si>
  <si>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</si>
  <si>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</si>
  <si>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</si>
  <si>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</si>
  <si>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</si>
  <si>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</si>
  <si>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</si>
  <si>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</si>
  <si>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</si>
  <si>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</si>
  <si>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</si>
  <si>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</si>
  <si>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</si>
  <si>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</si>
  <si>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</si>
  <si>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</si>
  <si>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</si>
  <si>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</si>
  <si>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</si>
  <si>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</si>
  <si>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</si>
  <si>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</si>
  <si>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</si>
  <si>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</si>
  <si>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</si>
  <si>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</si>
  <si>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</si>
  <si>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</si>
  <si>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</si>
  <si>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</si>
  <si>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</si>
  <si>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</si>
  <si>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</si>
  <si>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</si>
  <si>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</si>
  <si>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</si>
  <si>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</si>
  <si>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</si>
  <si>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</si>
  <si>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</si>
  <si>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</si>
  <si>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</si>
  <si>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</si>
  <si>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</si>
  <si>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</si>
  <si>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</si>
  <si>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</si>
  <si>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</si>
  <si>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</si>
  <si>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</si>
  <si>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</si>
  <si>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</si>
  <si>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</si>
  <si>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</si>
  <si>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</si>
  <si>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</si>
  <si>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</si>
  <si>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</si>
  <si>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</si>
  <si>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</si>
  <si>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</si>
  <si>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</si>
  <si>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</si>
  <si>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</si>
  <si>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</si>
  <si>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</si>
  <si>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</si>
  <si>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</si>
  <si>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</si>
  <si>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</si>
  <si>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</si>
  <si>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</si>
  <si>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</si>
  <si>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</si>
  <si>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</si>
  <si>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</si>
  <si>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</si>
  <si>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</si>
  <si>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</si>
  <si>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</si>
  <si>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</si>
  <si>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</si>
  <si>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</si>
  <si>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</si>
  <si>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</si>
  <si>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</si>
  <si>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</si>
  <si>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</si>
  <si>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</si>
  <si>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</si>
  <si>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</si>
  <si>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</si>
  <si>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</si>
  <si>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</si>
  <si>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</si>
  <si>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</si>
  <si>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</si>
  <si>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</si>
  <si>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</si>
  <si>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</si>
  <si>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</si>
  <si>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</si>
  <si>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</si>
  <si>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</si>
  <si>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</si>
  <si>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</si>
  <si>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</si>
  <si>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</si>
  <si>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</si>
  <si>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</si>
  <si>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</si>
  <si>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</si>
  <si>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</si>
  <si>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</si>
  <si>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</si>
  <si>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</si>
  <si>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</si>
  <si>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</si>
  <si>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</si>
  <si>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</si>
  <si>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</si>
  <si>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</si>
  <si>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</si>
  <si>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</si>
  <si>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</si>
  <si>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</si>
  <si>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</si>
  <si>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</si>
  <si>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</si>
  <si>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</si>
  <si>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</si>
  <si>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</si>
  <si>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</si>
  <si>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</si>
  <si>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</si>
  <si>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</si>
  <si>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</si>
  <si>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</si>
  <si>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</si>
  <si>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</si>
  <si>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</si>
  <si>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</si>
  <si>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</si>
  <si>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</si>
  <si>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</si>
  <si>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</si>
  <si>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</si>
  <si>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</si>
  <si>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</si>
  <si>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</si>
  <si>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</si>
  <si>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</si>
  <si>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</si>
  <si>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</si>
  <si>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</si>
  <si>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</si>
  <si>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</si>
  <si>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</si>
  <si>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</si>
  <si>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</si>
  <si>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</si>
  <si>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</si>
  <si>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</si>
  <si>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</si>
  <si>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</si>
  <si>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</si>
  <si>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</si>
  <si>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MESRE et validation par le SGPI.
Les entreprises pourront avoir le statut d’Etablissement partenaire dans les projets mais ne bénéficieront pas de financement au titre de cette participation.</t>
  </si>
  <si>
    <t>PEPR ICC - Appel à projets 2025</t>
  </si>
  <si>
    <t>ANR-26-XXXX-00XX</t>
  </si>
  <si>
    <t>PEPR-ICC@agencerecherche.fr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</si>
</sst>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4">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0" fillId="4" borderId="123" xfId="0" applyFont="1" applyFill="1" applyBorder="1" applyAlignment="1">
      <alignment horizontal="right" vertical="center" wrapTex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99637</xdr:colOff>
      <xdr:row>5</xdr:row>
      <xdr:rowOff>175700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ICC@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2" sqref="I2"/>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29.5" thickBot="1" x14ac:dyDescent="0.4">
      <c r="A2" t="s">
        <v>100</v>
      </c>
      <c r="C2" t="s">
        <v>427</v>
      </c>
      <c r="E2" s="127" t="s">
        <v>30</v>
      </c>
      <c r="F2">
        <v>1</v>
      </c>
      <c r="G2">
        <v>1</v>
      </c>
      <c r="I2" s="214" t="s">
        <v>437</v>
      </c>
      <c r="J2" s="164"/>
    </row>
    <row r="3" spans="1:13" ht="15" thickBot="1" x14ac:dyDescent="0.4">
      <c r="A3" t="s">
        <v>101</v>
      </c>
      <c r="C3" t="s">
        <v>428</v>
      </c>
      <c r="E3" s="127" t="s">
        <v>31</v>
      </c>
      <c r="F3">
        <v>1</v>
      </c>
      <c r="G3">
        <v>1</v>
      </c>
    </row>
    <row r="4" spans="1:13" x14ac:dyDescent="0.35">
      <c r="A4" t="s">
        <v>102</v>
      </c>
      <c r="C4" t="s">
        <v>429</v>
      </c>
      <c r="E4" s="127" t="s">
        <v>63</v>
      </c>
      <c r="F4">
        <v>1</v>
      </c>
      <c r="G4">
        <v>1</v>
      </c>
      <c r="I4" s="157" t="s">
        <v>170</v>
      </c>
    </row>
    <row r="5" spans="1:13" ht="15" thickBot="1" x14ac:dyDescent="0.4">
      <c r="A5" t="s">
        <v>103</v>
      </c>
      <c r="C5" t="s">
        <v>430</v>
      </c>
      <c r="E5" s="127" t="s">
        <v>89</v>
      </c>
      <c r="F5">
        <v>1</v>
      </c>
      <c r="G5">
        <v>1</v>
      </c>
      <c r="I5" s="158">
        <v>2025</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438</v>
      </c>
      <c r="J9" s="164"/>
      <c r="M9" s="129"/>
    </row>
    <row r="10" spans="1:13" ht="15" thickBot="1" x14ac:dyDescent="0.4">
      <c r="E10" s="127"/>
      <c r="F10" s="127"/>
      <c r="G10" s="127"/>
      <c r="I10" s="221"/>
      <c r="M10" s="129"/>
    </row>
    <row r="11" spans="1:13" x14ac:dyDescent="0.35">
      <c r="A11" t="s">
        <v>402</v>
      </c>
      <c r="E11" s="127"/>
      <c r="I11" s="157" t="s">
        <v>165</v>
      </c>
      <c r="M11" s="129"/>
    </row>
    <row r="12" spans="1:13" ht="15" thickBot="1" x14ac:dyDescent="0.4">
      <c r="A12" s="129" t="s">
        <v>403</v>
      </c>
      <c r="I12" s="353" t="s">
        <v>439</v>
      </c>
      <c r="J12" s="164"/>
      <c r="M12" s="129"/>
    </row>
    <row r="13" spans="1:13" x14ac:dyDescent="0.35">
      <c r="A13" t="s">
        <v>301</v>
      </c>
      <c r="I13" s="221"/>
      <c r="M13" s="129"/>
    </row>
    <row r="14" spans="1:13" ht="15" thickBot="1" x14ac:dyDescent="0.4">
      <c r="A14" t="s">
        <v>302</v>
      </c>
    </row>
    <row r="15" spans="1:13" x14ac:dyDescent="0.35">
      <c r="A15" t="s">
        <v>303</v>
      </c>
      <c r="I15" s="128" t="s">
        <v>187</v>
      </c>
    </row>
    <row r="16" spans="1:13" ht="15" thickBot="1" x14ac:dyDescent="0.4">
      <c r="A16" t="s">
        <v>304</v>
      </c>
      <c r="I16" s="158">
        <v>20</v>
      </c>
      <c r="J16" s="164"/>
    </row>
    <row r="17" spans="1:10" ht="15" thickBot="1" x14ac:dyDescent="0.4">
      <c r="A17" t="s">
        <v>305</v>
      </c>
    </row>
    <row r="18" spans="1:10" x14ac:dyDescent="0.35">
      <c r="A18" t="s">
        <v>306</v>
      </c>
      <c r="E18" t="s">
        <v>105</v>
      </c>
      <c r="F18" s="127" t="s">
        <v>126</v>
      </c>
      <c r="G18" s="127" t="s">
        <v>119</v>
      </c>
      <c r="I18" s="157" t="s">
        <v>253</v>
      </c>
    </row>
    <row r="19" spans="1:10" ht="15" thickBot="1" x14ac:dyDescent="0.4">
      <c r="A19" t="s">
        <v>307</v>
      </c>
      <c r="E19" t="s">
        <v>30</v>
      </c>
      <c r="F19">
        <v>1</v>
      </c>
      <c r="G19">
        <v>1</v>
      </c>
      <c r="I19" s="158">
        <v>40</v>
      </c>
      <c r="J19" s="164"/>
    </row>
    <row r="20" spans="1:10" ht="15" thickBot="1" x14ac:dyDescent="0.4">
      <c r="A20" t="s">
        <v>308</v>
      </c>
      <c r="E20" t="s">
        <v>31</v>
      </c>
      <c r="F20">
        <v>1</v>
      </c>
      <c r="G20">
        <v>1</v>
      </c>
      <c r="I20" s="221"/>
    </row>
    <row r="21" spans="1:10" x14ac:dyDescent="0.35">
      <c r="A21" t="s">
        <v>309</v>
      </c>
      <c r="E21" t="s">
        <v>32</v>
      </c>
      <c r="F21">
        <v>1</v>
      </c>
      <c r="G21">
        <v>1</v>
      </c>
      <c r="I21" s="128" t="s">
        <v>219</v>
      </c>
    </row>
    <row r="22" spans="1:10" ht="15" thickBot="1" x14ac:dyDescent="0.4">
      <c r="A22" t="s">
        <v>310</v>
      </c>
      <c r="E22" t="s">
        <v>63</v>
      </c>
      <c r="F22">
        <v>1</v>
      </c>
      <c r="G22">
        <v>1</v>
      </c>
      <c r="I22" s="158">
        <v>50</v>
      </c>
    </row>
    <row r="23" spans="1:10" ht="15" thickBot="1" x14ac:dyDescent="0.4">
      <c r="A23" t="s">
        <v>311</v>
      </c>
      <c r="E23" t="s">
        <v>89</v>
      </c>
      <c r="F23">
        <v>1</v>
      </c>
      <c r="G23">
        <v>1</v>
      </c>
    </row>
    <row r="24" spans="1:10" x14ac:dyDescent="0.35">
      <c r="A24" t="s">
        <v>312</v>
      </c>
      <c r="E24" t="s">
        <v>64</v>
      </c>
      <c r="F24">
        <v>1</v>
      </c>
      <c r="G24">
        <v>1</v>
      </c>
      <c r="I24" s="128" t="s">
        <v>107</v>
      </c>
      <c r="J24" s="163"/>
    </row>
    <row r="25" spans="1:10" ht="15" thickBot="1" x14ac:dyDescent="0.4">
      <c r="A25" t="s">
        <v>313</v>
      </c>
      <c r="E25" t="s">
        <v>96</v>
      </c>
      <c r="F25">
        <v>1</v>
      </c>
      <c r="G25">
        <v>0</v>
      </c>
      <c r="I25" s="158"/>
    </row>
    <row r="26" spans="1:10" ht="15" thickBot="1" x14ac:dyDescent="0.4">
      <c r="A26" t="s">
        <v>314</v>
      </c>
      <c r="E26" t="s">
        <v>77</v>
      </c>
      <c r="F26">
        <v>0</v>
      </c>
      <c r="G26">
        <v>0</v>
      </c>
    </row>
    <row r="27" spans="1:10" x14ac:dyDescent="0.35">
      <c r="A27" t="s">
        <v>315</v>
      </c>
      <c r="E27" t="s">
        <v>79</v>
      </c>
      <c r="F27">
        <v>0</v>
      </c>
      <c r="G27">
        <v>0</v>
      </c>
      <c r="I27" s="128" t="s">
        <v>108</v>
      </c>
      <c r="J27" s="163"/>
    </row>
    <row r="28" spans="1:10" ht="15" thickBot="1" x14ac:dyDescent="0.4">
      <c r="A28" t="s">
        <v>316</v>
      </c>
      <c r="E28" t="s">
        <v>80</v>
      </c>
      <c r="F28">
        <v>0</v>
      </c>
      <c r="G28">
        <v>0</v>
      </c>
      <c r="I28" s="158"/>
    </row>
    <row r="29" spans="1:10" x14ac:dyDescent="0.35">
      <c r="A29" t="s">
        <v>317</v>
      </c>
      <c r="E29" t="s">
        <v>81</v>
      </c>
      <c r="F29">
        <v>0</v>
      </c>
      <c r="G29">
        <v>0</v>
      </c>
    </row>
    <row r="30" spans="1:10" x14ac:dyDescent="0.35">
      <c r="A30" t="s">
        <v>318</v>
      </c>
      <c r="E30" t="s">
        <v>195</v>
      </c>
      <c r="F30">
        <v>0</v>
      </c>
      <c r="G30">
        <v>0</v>
      </c>
    </row>
    <row r="31" spans="1:10" x14ac:dyDescent="0.35">
      <c r="A31" t="s">
        <v>319</v>
      </c>
      <c r="E31" t="s">
        <v>431</v>
      </c>
      <c r="F31">
        <v>0</v>
      </c>
      <c r="G31">
        <v>0</v>
      </c>
    </row>
    <row r="32" spans="1:10" x14ac:dyDescent="0.35">
      <c r="A32" t="s">
        <v>320</v>
      </c>
      <c r="E32" t="s">
        <v>74</v>
      </c>
      <c r="F32">
        <v>1</v>
      </c>
      <c r="G32">
        <v>1</v>
      </c>
    </row>
    <row r="33" spans="1:9" ht="15" thickBot="1" x14ac:dyDescent="0.4">
      <c r="A33" t="s">
        <v>321</v>
      </c>
      <c r="E33" t="s">
        <v>83</v>
      </c>
      <c r="F33">
        <v>0</v>
      </c>
      <c r="G33">
        <v>1</v>
      </c>
    </row>
    <row r="34" spans="1:9" x14ac:dyDescent="0.35">
      <c r="A34" t="s">
        <v>322</v>
      </c>
      <c r="E34" t="s">
        <v>75</v>
      </c>
      <c r="F34">
        <v>1</v>
      </c>
      <c r="G34">
        <v>0</v>
      </c>
      <c r="I34" s="128" t="s">
        <v>148</v>
      </c>
    </row>
    <row r="35" spans="1:9" ht="15" thickBot="1" x14ac:dyDescent="0.4">
      <c r="A35" t="s">
        <v>323</v>
      </c>
      <c r="E35" t="s">
        <v>78</v>
      </c>
      <c r="F35">
        <v>0</v>
      </c>
      <c r="G35">
        <v>0</v>
      </c>
      <c r="I35" s="213"/>
    </row>
    <row r="36" spans="1:9" x14ac:dyDescent="0.35">
      <c r="A36" t="s">
        <v>324</v>
      </c>
    </row>
    <row r="37" spans="1:9" x14ac:dyDescent="0.35">
      <c r="A37" t="s">
        <v>325</v>
      </c>
    </row>
    <row r="38" spans="1:9" x14ac:dyDescent="0.35">
      <c r="A38" t="s">
        <v>326</v>
      </c>
    </row>
    <row r="39" spans="1:9" x14ac:dyDescent="0.35">
      <c r="A39" t="s">
        <v>327</v>
      </c>
    </row>
    <row r="40" spans="1:9" x14ac:dyDescent="0.35">
      <c r="A40" t="s">
        <v>328</v>
      </c>
    </row>
    <row r="41" spans="1:9" x14ac:dyDescent="0.35">
      <c r="A41" t="s">
        <v>329</v>
      </c>
    </row>
    <row r="42" spans="1:9" x14ac:dyDescent="0.35">
      <c r="A42" t="s">
        <v>330</v>
      </c>
    </row>
    <row r="43" spans="1:9" x14ac:dyDescent="0.35">
      <c r="A43" t="s">
        <v>331</v>
      </c>
    </row>
    <row r="44" spans="1:9" x14ac:dyDescent="0.35">
      <c r="A44" t="s">
        <v>332</v>
      </c>
    </row>
    <row r="45" spans="1:9" x14ac:dyDescent="0.35">
      <c r="A45" t="s">
        <v>333</v>
      </c>
    </row>
    <row r="46" spans="1:9" x14ac:dyDescent="0.35">
      <c r="A46" t="s">
        <v>334</v>
      </c>
    </row>
    <row r="47" spans="1:9" x14ac:dyDescent="0.35">
      <c r="A47" t="s">
        <v>335</v>
      </c>
    </row>
    <row r="48" spans="1:9" x14ac:dyDescent="0.35">
      <c r="A48" t="s">
        <v>336</v>
      </c>
    </row>
    <row r="49" spans="1:1" x14ac:dyDescent="0.35">
      <c r="A49" t="s">
        <v>337</v>
      </c>
    </row>
    <row r="50" spans="1:1" x14ac:dyDescent="0.35">
      <c r="A50" t="s">
        <v>338</v>
      </c>
    </row>
    <row r="51" spans="1:1" x14ac:dyDescent="0.35">
      <c r="A51" t="s">
        <v>339</v>
      </c>
    </row>
    <row r="52" spans="1:1" x14ac:dyDescent="0.35">
      <c r="A52" t="s">
        <v>340</v>
      </c>
    </row>
    <row r="53" spans="1:1" x14ac:dyDescent="0.35">
      <c r="A53" t="s">
        <v>341</v>
      </c>
    </row>
    <row r="54" spans="1:1" x14ac:dyDescent="0.35">
      <c r="A54" t="s">
        <v>342</v>
      </c>
    </row>
    <row r="55" spans="1:1" x14ac:dyDescent="0.35">
      <c r="A55" t="s">
        <v>343</v>
      </c>
    </row>
    <row r="56" spans="1:1" x14ac:dyDescent="0.35">
      <c r="A56" t="s">
        <v>344</v>
      </c>
    </row>
    <row r="57" spans="1:1" x14ac:dyDescent="0.35">
      <c r="A57" t="s">
        <v>345</v>
      </c>
    </row>
    <row r="58" spans="1:1" x14ac:dyDescent="0.35">
      <c r="A58" t="s">
        <v>346</v>
      </c>
    </row>
    <row r="59" spans="1:1" x14ac:dyDescent="0.35">
      <c r="A59" t="s">
        <v>347</v>
      </c>
    </row>
    <row r="60" spans="1:1" x14ac:dyDescent="0.35">
      <c r="A60" t="s">
        <v>348</v>
      </c>
    </row>
    <row r="61" spans="1:1" x14ac:dyDescent="0.35">
      <c r="A61" t="s">
        <v>349</v>
      </c>
    </row>
    <row r="62" spans="1:1" x14ac:dyDescent="0.35">
      <c r="A62" t="s">
        <v>350</v>
      </c>
    </row>
    <row r="63" spans="1:1" x14ac:dyDescent="0.35">
      <c r="A63" t="s">
        <v>351</v>
      </c>
    </row>
    <row r="64" spans="1:1" x14ac:dyDescent="0.35">
      <c r="A64" t="s">
        <v>352</v>
      </c>
    </row>
    <row r="65" spans="1:1" x14ac:dyDescent="0.35">
      <c r="A65" t="s">
        <v>353</v>
      </c>
    </row>
    <row r="66" spans="1:1" x14ac:dyDescent="0.35">
      <c r="A66" t="s">
        <v>354</v>
      </c>
    </row>
    <row r="67" spans="1:1" x14ac:dyDescent="0.35">
      <c r="A67" t="s">
        <v>355</v>
      </c>
    </row>
    <row r="68" spans="1:1" x14ac:dyDescent="0.35">
      <c r="A68" t="s">
        <v>356</v>
      </c>
    </row>
    <row r="69" spans="1:1" x14ac:dyDescent="0.35">
      <c r="A69" t="s">
        <v>357</v>
      </c>
    </row>
    <row r="70" spans="1:1" x14ac:dyDescent="0.35">
      <c r="A70" t="s">
        <v>358</v>
      </c>
    </row>
    <row r="71" spans="1:1" x14ac:dyDescent="0.35">
      <c r="A71" t="s">
        <v>359</v>
      </c>
    </row>
    <row r="72" spans="1:1" x14ac:dyDescent="0.35">
      <c r="A72" t="s">
        <v>360</v>
      </c>
    </row>
    <row r="73" spans="1:1" x14ac:dyDescent="0.35">
      <c r="A73" t="s">
        <v>361</v>
      </c>
    </row>
    <row r="74" spans="1:1" x14ac:dyDescent="0.35">
      <c r="A74" t="s">
        <v>362</v>
      </c>
    </row>
    <row r="75" spans="1:1" x14ac:dyDescent="0.35">
      <c r="A75" t="s">
        <v>363</v>
      </c>
    </row>
    <row r="76" spans="1:1" x14ac:dyDescent="0.35">
      <c r="A76" t="s">
        <v>364</v>
      </c>
    </row>
    <row r="77" spans="1:1" x14ac:dyDescent="0.35">
      <c r="A77" t="s">
        <v>365</v>
      </c>
    </row>
    <row r="78" spans="1:1" x14ac:dyDescent="0.35">
      <c r="A78" t="s">
        <v>366</v>
      </c>
    </row>
    <row r="79" spans="1:1" x14ac:dyDescent="0.35">
      <c r="A79" t="s">
        <v>367</v>
      </c>
    </row>
    <row r="80" spans="1:1" x14ac:dyDescent="0.35">
      <c r="A80" t="s">
        <v>368</v>
      </c>
    </row>
    <row r="81" spans="1:1" x14ac:dyDescent="0.35">
      <c r="A81" t="s">
        <v>369</v>
      </c>
    </row>
    <row r="82" spans="1:1" x14ac:dyDescent="0.35">
      <c r="A82" t="s">
        <v>370</v>
      </c>
    </row>
    <row r="83" spans="1:1" x14ac:dyDescent="0.35">
      <c r="A83" t="s">
        <v>371</v>
      </c>
    </row>
    <row r="84" spans="1:1" x14ac:dyDescent="0.35">
      <c r="A84" t="s">
        <v>372</v>
      </c>
    </row>
    <row r="85" spans="1:1" x14ac:dyDescent="0.35">
      <c r="A85" t="s">
        <v>373</v>
      </c>
    </row>
    <row r="86" spans="1:1" x14ac:dyDescent="0.35">
      <c r="A86" t="s">
        <v>374</v>
      </c>
    </row>
    <row r="87" spans="1:1" x14ac:dyDescent="0.35">
      <c r="A87" t="s">
        <v>375</v>
      </c>
    </row>
    <row r="88" spans="1:1" x14ac:dyDescent="0.35">
      <c r="A88" t="s">
        <v>376</v>
      </c>
    </row>
    <row r="89" spans="1:1" x14ac:dyDescent="0.35">
      <c r="A89" t="s">
        <v>377</v>
      </c>
    </row>
    <row r="90" spans="1:1" x14ac:dyDescent="0.35">
      <c r="A90" t="s">
        <v>378</v>
      </c>
    </row>
    <row r="91" spans="1:1" x14ac:dyDescent="0.35">
      <c r="A91" t="s">
        <v>379</v>
      </c>
    </row>
    <row r="92" spans="1:1" x14ac:dyDescent="0.35">
      <c r="A92" t="s">
        <v>380</v>
      </c>
    </row>
    <row r="93" spans="1:1" x14ac:dyDescent="0.35">
      <c r="A93" t="s">
        <v>381</v>
      </c>
    </row>
    <row r="94" spans="1:1" x14ac:dyDescent="0.35">
      <c r="A94" t="s">
        <v>382</v>
      </c>
    </row>
    <row r="95" spans="1:1" x14ac:dyDescent="0.35">
      <c r="A95" t="s">
        <v>383</v>
      </c>
    </row>
    <row r="96" spans="1:1" x14ac:dyDescent="0.35">
      <c r="A96" t="s">
        <v>384</v>
      </c>
    </row>
    <row r="97" spans="1:1" x14ac:dyDescent="0.35">
      <c r="A97" t="s">
        <v>385</v>
      </c>
    </row>
    <row r="98" spans="1:1" x14ac:dyDescent="0.35">
      <c r="A98" t="s">
        <v>386</v>
      </c>
    </row>
    <row r="99" spans="1:1" x14ac:dyDescent="0.35">
      <c r="A99" t="s">
        <v>387</v>
      </c>
    </row>
    <row r="100" spans="1:1" x14ac:dyDescent="0.35">
      <c r="A100" t="s">
        <v>388</v>
      </c>
    </row>
    <row r="101" spans="1:1" x14ac:dyDescent="0.35">
      <c r="A101" t="s">
        <v>389</v>
      </c>
    </row>
    <row r="102" spans="1:1" x14ac:dyDescent="0.35">
      <c r="A102" t="s">
        <v>390</v>
      </c>
    </row>
    <row r="103" spans="1:1" x14ac:dyDescent="0.35">
      <c r="A103" t="s">
        <v>391</v>
      </c>
    </row>
    <row r="104" spans="1:1" x14ac:dyDescent="0.35">
      <c r="A104" t="s">
        <v>392</v>
      </c>
    </row>
    <row r="105" spans="1:1" x14ac:dyDescent="0.35">
      <c r="A105" t="s">
        <v>393</v>
      </c>
    </row>
    <row r="106" spans="1:1" x14ac:dyDescent="0.35">
      <c r="A106" t="s">
        <v>394</v>
      </c>
    </row>
    <row r="107" spans="1:1" x14ac:dyDescent="0.35">
      <c r="A107" t="s">
        <v>395</v>
      </c>
    </row>
    <row r="108" spans="1:1" x14ac:dyDescent="0.35">
      <c r="A108" t="s">
        <v>396</v>
      </c>
    </row>
    <row r="109" spans="1:1" x14ac:dyDescent="0.35">
      <c r="A109" t="s">
        <v>397</v>
      </c>
    </row>
    <row r="110" spans="1:1" x14ac:dyDescent="0.35">
      <c r="A110" t="s">
        <v>398</v>
      </c>
    </row>
    <row r="111" spans="1:1" x14ac:dyDescent="0.35">
      <c r="A111" t="s">
        <v>399</v>
      </c>
    </row>
    <row r="112" spans="1:1" x14ac:dyDescent="0.35">
      <c r="A112" t="s">
        <v>400</v>
      </c>
    </row>
    <row r="113" spans="1:1" x14ac:dyDescent="0.35">
      <c r="A113" t="s">
        <v>401</v>
      </c>
    </row>
  </sheetData>
  <sheetProtection algorithmName="SHA-512" hashValue="mGgWZ6TeKneWEoZv6DvLJhZ8NNhs8P5T6fHvCGq8TvL0OOUNc0Nvy3kx+tZPnaTPdcHYPYWK7HIDaJn/TlMBtQ==" saltValue="PlnH5/KTsv7bB7JFM3l8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282</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Part7 -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uMvAhUSYEYa5TGItFIZgFyWEBm/9zDBjMf/FHdtTMEQPQ8f3j+wTdXu6DnsCt6tUtRc0qdBBQ98cA8IHZB4+Q==" saltValue="8sgP8MuFzZ58iB4tyqoQP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9" sqref="D9:I9"/>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283</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Part8 -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fCDD1hP0CrTG1NYFUz7DB/aEvuagfUP0asjNytmMtjTHsMnjN3oGt3Un+VTT5BfMj/9fxKfeMP4n/nd3TUUSQ==" saltValue="yS0rKFfzI8Di6BRqvXTPh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284</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Part9 -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5vmiiejiQzy/hWcIUTNDd9XGPvDCrx+VgtiA22PGPEtlk9QTw75LUo2ZK/s/j8mzbH2ZFzJeN+KJ5Y4vnEoOQ==" saltValue="P0j234zJGptP2wQMyRnc1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285</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Part10 -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BKLn7hiJPvCFTAlIj2Fjk0PDdr0CoQj1Rip+aVIadF9t9jh/WVpydfgN/QywJkYVVCtmxH6B5/KxyZp2GqaCbA==" saltValue="l8Mc/Vr9OrI3A1ADtB+Xr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286</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Part11 -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EmtC5yVb67tBnRUXIC+J9JTPS3nxasXK0EYXvLDZQXSVUqW46+tLUGT+kSBBm6s8o1xClTa+S6COBZuVqQO0vQ==" saltValue="xr/3bEhGGpAvvkaQLMsAm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287</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Part12 -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U0TPSf9on2/4BxC5KsVDBVWqD3Xeur+xUXzaSHUHubS18DGvReF6uJcBSFanz9eh+p7SmIQVu1Q/7XhCK1dPQ==" saltValue="VUCcCfcqnlJAKYlhqrw4Q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288</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Part13 -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YGHEULIEG2KvqohP5nHMfFZh5enemmeI0kFTsyTFU7dGBOonvypOW1eyqxgWFlz1XnwQAxQsSuMD4G2wdHfA==" saltValue="xwABC/csfQs0W2xJ161vC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289</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Part14 -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Ztj2Gt09GKE8hq4oYBCIff4pBiU5A3unL6QJSEBZLS3V+JJNfA29A5hgTBhSxQtjhgnNnIxmLyO6BYanpgAM1g==" saltValue="nxCJB0EZvWNlGvp8hNppG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290</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Part15 -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KjZK9Kfo5yhjsRnfKmGcq+Wl1muXZ5vTaAVKYDWlpzSjx20VGTO+V7M1PeN8oecWC/SdrmthB82j4RJVrpduw==" saltValue="7gSzLK1HZ19Wv1PZy5AS3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291</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Part16 -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3JDhWDI4/BqNRO8Yab/8MvmFbCBckqH2QzP+SmiIywMr5MwC+lu/BNGvQ780u4madXbPI8cOMfb1i1N4nfBZQw==" saltValue="o3O4s0XRdQ6T3/NJz8zMr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zoomScaleNormal="100" workbookViewId="0">
      <selection activeCell="B8" sqref="B8:H8"/>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2"/>
      <c r="B1" s="513"/>
      <c r="C1" s="518" t="str">
        <f>Réglages!I2</f>
        <v>PEPR ICC - Appel à projets 2025</v>
      </c>
      <c r="D1" s="519"/>
      <c r="E1" s="519"/>
      <c r="F1" s="519"/>
      <c r="G1" s="520"/>
      <c r="H1" s="527">
        <f>Réglages!I5</f>
        <v>2025</v>
      </c>
      <c r="I1" s="25"/>
      <c r="J1" s="17"/>
    </row>
    <row r="2" spans="1:10" customFormat="1" x14ac:dyDescent="0.35">
      <c r="A2" s="514"/>
      <c r="B2" s="515"/>
      <c r="C2" s="521"/>
      <c r="D2" s="522"/>
      <c r="E2" s="522"/>
      <c r="F2" s="522"/>
      <c r="G2" s="523"/>
      <c r="H2" s="528"/>
      <c r="I2" s="25"/>
      <c r="J2" s="17"/>
    </row>
    <row r="3" spans="1:10" customFormat="1" x14ac:dyDescent="0.35">
      <c r="A3" s="514"/>
      <c r="B3" s="515"/>
      <c r="C3" s="521"/>
      <c r="D3" s="522"/>
      <c r="E3" s="522"/>
      <c r="F3" s="522"/>
      <c r="G3" s="523"/>
      <c r="H3" s="528"/>
      <c r="I3" s="25"/>
      <c r="J3" s="17"/>
    </row>
    <row r="4" spans="1:10" customFormat="1" x14ac:dyDescent="0.35">
      <c r="A4" s="514"/>
      <c r="B4" s="515"/>
      <c r="C4" s="524"/>
      <c r="D4" s="525"/>
      <c r="E4" s="525"/>
      <c r="F4" s="525"/>
      <c r="G4" s="526"/>
      <c r="H4" s="529"/>
      <c r="I4" s="25"/>
      <c r="J4" s="17"/>
    </row>
    <row r="5" spans="1:10" customFormat="1" ht="25.5" customHeight="1" x14ac:dyDescent="0.35">
      <c r="A5" s="516"/>
      <c r="B5" s="517"/>
      <c r="C5" s="530"/>
      <c r="D5" s="531"/>
      <c r="E5" s="531"/>
      <c r="F5" s="531"/>
      <c r="G5" s="532"/>
      <c r="H5" s="30"/>
      <c r="I5" s="102"/>
      <c r="J5" s="17"/>
    </row>
    <row r="6" spans="1:10" customFormat="1" x14ac:dyDescent="0.35">
      <c r="A6" s="24"/>
      <c r="B6" s="25"/>
      <c r="C6" s="25"/>
      <c r="D6" s="25"/>
      <c r="E6" s="25"/>
      <c r="F6" s="25"/>
      <c r="G6" s="25"/>
      <c r="H6" s="25"/>
      <c r="I6" s="25"/>
      <c r="J6" s="17"/>
    </row>
    <row r="7" spans="1:10" customFormat="1" ht="35.25" customHeight="1" x14ac:dyDescent="0.35">
      <c r="A7" s="533" t="s">
        <v>249</v>
      </c>
      <c r="B7" s="533"/>
      <c r="C7" s="533"/>
      <c r="D7" s="533"/>
      <c r="E7" s="533"/>
      <c r="F7" s="533"/>
      <c r="G7" s="533"/>
      <c r="H7" s="533"/>
      <c r="I7" s="100"/>
      <c r="J7" s="17"/>
    </row>
    <row r="8" spans="1:10" customFormat="1" ht="94.5" customHeight="1" x14ac:dyDescent="0.35">
      <c r="A8" s="20"/>
      <c r="B8" s="510" t="s">
        <v>436</v>
      </c>
      <c r="C8" s="511"/>
      <c r="D8" s="511"/>
      <c r="E8" s="511"/>
      <c r="F8" s="511"/>
      <c r="G8" s="511"/>
      <c r="H8" s="511"/>
      <c r="I8" s="101"/>
      <c r="J8" s="17"/>
    </row>
    <row r="9" spans="1:10" s="303" customFormat="1" ht="16.5" customHeight="1" x14ac:dyDescent="0.35">
      <c r="A9" s="536" t="s">
        <v>55</v>
      </c>
      <c r="B9" s="536"/>
      <c r="C9" s="536"/>
      <c r="D9" s="536"/>
      <c r="E9" s="536"/>
      <c r="F9" s="536"/>
      <c r="G9" s="536"/>
      <c r="H9" s="536"/>
      <c r="I9" s="302"/>
      <c r="J9" s="307"/>
    </row>
    <row r="10" spans="1:10" s="303" customFormat="1" ht="31.5" customHeight="1" x14ac:dyDescent="0.35">
      <c r="A10" s="21"/>
      <c r="B10" s="504" t="s">
        <v>54</v>
      </c>
      <c r="C10" s="504"/>
      <c r="D10" s="504"/>
      <c r="E10" s="504"/>
      <c r="F10" s="504"/>
      <c r="G10" s="504"/>
      <c r="H10" s="504"/>
      <c r="I10" s="488"/>
      <c r="J10" s="307"/>
    </row>
    <row r="11" spans="1:10" s="303" customFormat="1" ht="30.75" customHeight="1" x14ac:dyDescent="0.35">
      <c r="A11" s="21"/>
      <c r="B11" s="537" t="str">
        <f>"Cependant, si vous avez besoin de modifier le document, merci de contacter l'ANR : "&amp;Réglages!$I$12</f>
        <v>Cependant, si vous avez besoin de modifier le document, merci de contacter l'ANR : PEPR-ICC@agencerecherche.fr</v>
      </c>
      <c r="C11" s="537"/>
      <c r="D11" s="537"/>
      <c r="E11" s="537"/>
      <c r="F11" s="537"/>
      <c r="G11" s="537"/>
      <c r="H11" s="537"/>
      <c r="I11" s="488"/>
      <c r="J11" s="307"/>
    </row>
    <row r="12" spans="1:10" s="303" customFormat="1" ht="48.75" customHeight="1" x14ac:dyDescent="0.35">
      <c r="A12" s="21"/>
      <c r="B12" s="538" t="s">
        <v>93</v>
      </c>
      <c r="C12" s="538"/>
      <c r="D12" s="538"/>
      <c r="E12" s="538"/>
      <c r="F12" s="538"/>
      <c r="G12" s="538"/>
      <c r="H12" s="538"/>
      <c r="I12" s="99"/>
      <c r="J12" s="307"/>
    </row>
    <row r="13" spans="1:10" s="303" customFormat="1" ht="15.75" customHeight="1" x14ac:dyDescent="0.35">
      <c r="A13" s="21"/>
      <c r="B13" s="539" t="s">
        <v>56</v>
      </c>
      <c r="C13" s="539"/>
      <c r="D13" s="539"/>
      <c r="E13" s="539"/>
      <c r="F13" s="539"/>
      <c r="G13" s="539"/>
      <c r="H13" s="539"/>
      <c r="I13" s="488"/>
      <c r="J13" s="307"/>
    </row>
    <row r="14" spans="1:10" s="303" customFormat="1" ht="16.5" customHeight="1" x14ac:dyDescent="0.35">
      <c r="A14" s="534" t="s">
        <v>82</v>
      </c>
      <c r="B14" s="534"/>
      <c r="C14" s="534"/>
      <c r="D14" s="534"/>
      <c r="E14" s="534"/>
      <c r="F14" s="534"/>
      <c r="G14" s="534"/>
      <c r="H14" s="534"/>
      <c r="I14" s="304"/>
      <c r="J14" s="307"/>
    </row>
    <row r="15" spans="1:10" s="303" customFormat="1" ht="56.5" customHeight="1" x14ac:dyDescent="0.35">
      <c r="A15" s="21"/>
      <c r="B15" s="535" t="s">
        <v>433</v>
      </c>
      <c r="C15" s="535"/>
      <c r="D15" s="535"/>
      <c r="E15" s="535"/>
      <c r="F15" s="535"/>
      <c r="G15" s="535"/>
      <c r="H15" s="535"/>
      <c r="I15" s="486"/>
      <c r="J15" s="307"/>
    </row>
    <row r="16" spans="1:10" s="303" customFormat="1" ht="16.5" customHeight="1" x14ac:dyDescent="0.35">
      <c r="A16" s="534" t="s">
        <v>73</v>
      </c>
      <c r="B16" s="534"/>
      <c r="C16" s="534"/>
      <c r="D16" s="534"/>
      <c r="E16" s="534"/>
      <c r="F16" s="534"/>
      <c r="G16" s="534"/>
      <c r="H16" s="534"/>
      <c r="I16" s="304"/>
      <c r="J16" s="307"/>
    </row>
    <row r="17" spans="1:10" s="349" customFormat="1" ht="48.65" customHeight="1" x14ac:dyDescent="0.35">
      <c r="A17" s="350"/>
      <c r="B17" s="509" t="s">
        <v>232</v>
      </c>
      <c r="C17" s="509"/>
      <c r="D17" s="509"/>
      <c r="E17" s="509"/>
      <c r="F17" s="509"/>
      <c r="G17" s="509"/>
      <c r="H17" s="509"/>
      <c r="I17" s="351"/>
      <c r="J17" s="352"/>
    </row>
    <row r="18" spans="1:10" s="303" customFormat="1" ht="16.5" customHeight="1" x14ac:dyDescent="0.35">
      <c r="A18" s="28"/>
      <c r="B18" s="506" t="s">
        <v>66</v>
      </c>
      <c r="C18" s="506"/>
      <c r="D18" s="506"/>
      <c r="E18" s="506"/>
      <c r="F18" s="506"/>
      <c r="G18" s="506"/>
      <c r="H18" s="506"/>
      <c r="I18" s="305"/>
      <c r="J18" s="307"/>
    </row>
    <row r="19" spans="1:10" s="303" customFormat="1" ht="100.5" customHeight="1" x14ac:dyDescent="0.35">
      <c r="A19" s="21"/>
      <c r="B19" s="500" t="s">
        <v>434</v>
      </c>
      <c r="C19" s="500"/>
      <c r="D19" s="500"/>
      <c r="E19" s="500"/>
      <c r="F19" s="500"/>
      <c r="G19" s="500"/>
      <c r="H19" s="500"/>
      <c r="I19" s="487"/>
      <c r="J19" s="307"/>
    </row>
    <row r="20" spans="1:10" s="303" customFormat="1" ht="16.5" customHeight="1" x14ac:dyDescent="0.35">
      <c r="A20" s="28"/>
      <c r="B20" s="506" t="s">
        <v>68</v>
      </c>
      <c r="C20" s="506"/>
      <c r="D20" s="506"/>
      <c r="E20" s="506"/>
      <c r="F20" s="506"/>
      <c r="G20" s="506"/>
      <c r="H20" s="506"/>
      <c r="I20" s="305"/>
      <c r="J20" s="307"/>
    </row>
    <row r="21" spans="1:10" s="303" customFormat="1" ht="32.25" customHeight="1" x14ac:dyDescent="0.35">
      <c r="A21" s="21"/>
      <c r="B21" s="500" t="s">
        <v>175</v>
      </c>
      <c r="C21" s="500"/>
      <c r="D21" s="500"/>
      <c r="E21" s="500"/>
      <c r="F21" s="500"/>
      <c r="G21" s="500"/>
      <c r="H21" s="500"/>
      <c r="I21" s="487"/>
      <c r="J21" s="307"/>
    </row>
    <row r="22" spans="1:10" s="303" customFormat="1" ht="70.900000000000006" customHeight="1" x14ac:dyDescent="0.35">
      <c r="A22" s="121"/>
      <c r="B22" s="510" t="s">
        <v>405</v>
      </c>
      <c r="C22" s="510"/>
      <c r="D22" s="510"/>
      <c r="E22" s="510"/>
      <c r="F22" s="510"/>
      <c r="G22" s="510"/>
      <c r="H22" s="510"/>
      <c r="I22" s="485"/>
      <c r="J22" s="307"/>
    </row>
    <row r="23" spans="1:10" s="303" customFormat="1" ht="16.5" customHeight="1" thickBot="1" x14ac:dyDescent="0.4">
      <c r="A23" s="26"/>
      <c r="B23" s="306"/>
      <c r="C23" s="503" t="s">
        <v>76</v>
      </c>
      <c r="D23" s="503"/>
      <c r="E23" s="503"/>
      <c r="F23" s="503"/>
      <c r="G23" s="503"/>
      <c r="H23" s="503"/>
      <c r="I23" s="104"/>
      <c r="J23" s="307"/>
    </row>
    <row r="24" spans="1:10" s="303" customFormat="1" ht="25.9" customHeight="1" x14ac:dyDescent="0.35">
      <c r="A24" s="29"/>
      <c r="B24" s="507" t="s">
        <v>244</v>
      </c>
      <c r="C24" s="507"/>
      <c r="D24" s="507"/>
      <c r="E24" s="507"/>
      <c r="F24" s="507"/>
      <c r="G24" s="507"/>
      <c r="H24" s="507"/>
      <c r="I24" s="103"/>
      <c r="J24" s="307"/>
    </row>
    <row r="25" spans="1:10" s="303" customFormat="1" ht="18" customHeight="1" x14ac:dyDescent="0.35">
      <c r="A25" s="21"/>
      <c r="B25" s="508" t="s">
        <v>58</v>
      </c>
      <c r="C25" s="508"/>
      <c r="D25" s="508"/>
      <c r="E25" s="508"/>
      <c r="F25" s="508"/>
      <c r="G25" s="508"/>
      <c r="H25" s="508"/>
      <c r="I25" s="299"/>
      <c r="J25" s="307"/>
    </row>
    <row r="26" spans="1:10" s="303" customFormat="1" ht="71.650000000000006" customHeight="1" x14ac:dyDescent="0.35">
      <c r="A26" s="21"/>
      <c r="B26" s="500" t="s">
        <v>245</v>
      </c>
      <c r="C26" s="500"/>
      <c r="D26" s="500"/>
      <c r="E26" s="500"/>
      <c r="F26" s="500"/>
      <c r="G26" s="500"/>
      <c r="H26" s="500"/>
      <c r="I26" s="299"/>
      <c r="J26" s="307"/>
    </row>
    <row r="27" spans="1:10" s="303" customFormat="1" ht="37.9" customHeight="1" x14ac:dyDescent="0.35">
      <c r="A27" s="21"/>
      <c r="B27" s="500" t="s">
        <v>246</v>
      </c>
      <c r="C27" s="500"/>
      <c r="D27" s="500"/>
      <c r="E27" s="500"/>
      <c r="F27" s="500"/>
      <c r="G27" s="500"/>
      <c r="H27" s="500"/>
      <c r="I27" s="486"/>
      <c r="J27" s="307"/>
    </row>
    <row r="28" spans="1:10" s="303" customFormat="1" ht="16.5" customHeight="1" thickBot="1" x14ac:dyDescent="0.4">
      <c r="A28" s="26"/>
      <c r="B28" s="125"/>
      <c r="C28" s="503" t="s">
        <v>71</v>
      </c>
      <c r="D28" s="503"/>
      <c r="E28" s="503"/>
      <c r="F28" s="503"/>
      <c r="G28" s="503"/>
      <c r="H28" s="503"/>
      <c r="I28" s="104"/>
      <c r="J28" s="307"/>
    </row>
    <row r="29" spans="1:10" s="303" customFormat="1" ht="58.5" customHeight="1" x14ac:dyDescent="0.35">
      <c r="A29" s="21"/>
      <c r="B29" s="500" t="s">
        <v>407</v>
      </c>
      <c r="C29" s="500"/>
      <c r="D29" s="500"/>
      <c r="E29" s="500"/>
      <c r="F29" s="500"/>
      <c r="G29" s="500"/>
      <c r="H29" s="500"/>
      <c r="I29" s="486"/>
      <c r="J29" s="307"/>
    </row>
    <row r="30" spans="1:10" s="303" customFormat="1" ht="193.15" customHeight="1" x14ac:dyDescent="0.35">
      <c r="A30" s="21"/>
      <c r="B30" s="500" t="s">
        <v>426</v>
      </c>
      <c r="C30" s="500"/>
      <c r="D30" s="500"/>
      <c r="E30" s="500"/>
      <c r="F30" s="500"/>
      <c r="G30" s="500"/>
      <c r="H30" s="500"/>
      <c r="I30" s="486"/>
      <c r="J30" s="307"/>
    </row>
    <row r="31" spans="1:10" s="303" customFormat="1" ht="175.9" customHeight="1" x14ac:dyDescent="0.35">
      <c r="A31" s="21"/>
      <c r="B31" s="501" t="s">
        <v>424</v>
      </c>
      <c r="C31" s="501"/>
      <c r="D31" s="501"/>
      <c r="E31" s="501"/>
      <c r="F31" s="501"/>
      <c r="G31" s="501"/>
      <c r="H31" s="501"/>
      <c r="I31" s="486"/>
      <c r="J31" s="307"/>
    </row>
    <row r="32" spans="1:10" s="303" customFormat="1" ht="16.5" customHeight="1" thickBot="1" x14ac:dyDescent="0.4">
      <c r="A32" s="26"/>
      <c r="B32" s="125"/>
      <c r="C32" s="503" t="s">
        <v>169</v>
      </c>
      <c r="D32" s="503"/>
      <c r="E32" s="503"/>
      <c r="F32" s="503"/>
      <c r="G32" s="503"/>
      <c r="H32" s="503"/>
      <c r="I32" s="104"/>
      <c r="J32" s="307"/>
    </row>
    <row r="33" spans="1:10" customFormat="1" ht="169.9" customHeight="1" x14ac:dyDescent="0.35">
      <c r="A33" s="93"/>
      <c r="B33" s="501" t="s">
        <v>299</v>
      </c>
      <c r="C33" s="501"/>
      <c r="D33" s="501"/>
      <c r="E33" s="501"/>
      <c r="F33" s="501"/>
      <c r="G33" s="501"/>
      <c r="H33" s="501"/>
      <c r="I33" s="298"/>
      <c r="J33" s="17"/>
    </row>
    <row r="34" spans="1:10" s="303" customFormat="1" ht="16.5" customHeight="1" thickBot="1" x14ac:dyDescent="0.4">
      <c r="A34" s="27"/>
      <c r="B34" s="125"/>
      <c r="C34" s="503" t="s">
        <v>168</v>
      </c>
      <c r="D34" s="503"/>
      <c r="E34" s="503"/>
      <c r="F34" s="503"/>
      <c r="G34" s="503"/>
      <c r="H34" s="503"/>
      <c r="I34" s="104"/>
      <c r="J34" s="307"/>
    </row>
    <row r="35" spans="1:10" customFormat="1" ht="54.75" customHeight="1" x14ac:dyDescent="0.35">
      <c r="A35" s="93"/>
      <c r="B35" s="50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4"/>
      <c r="D35" s="504"/>
      <c r="E35" s="504"/>
      <c r="F35" s="504"/>
      <c r="G35" s="504"/>
      <c r="H35" s="504"/>
      <c r="I35" s="298"/>
      <c r="J35" s="17"/>
    </row>
    <row r="36" spans="1:10" s="303" customFormat="1" ht="16.5" customHeight="1" thickBot="1" x14ac:dyDescent="0.4">
      <c r="A36" s="27"/>
      <c r="B36" s="125"/>
      <c r="C36" s="503" t="s">
        <v>166</v>
      </c>
      <c r="D36" s="503"/>
      <c r="E36" s="503"/>
      <c r="F36" s="503"/>
      <c r="G36" s="503"/>
      <c r="H36" s="503"/>
      <c r="I36" s="104"/>
      <c r="J36" s="307"/>
    </row>
    <row r="37" spans="1:10" s="303" customFormat="1" ht="18.75" customHeight="1" x14ac:dyDescent="0.35">
      <c r="A37" s="21"/>
      <c r="B37" s="502" t="s">
        <v>70</v>
      </c>
      <c r="C37" s="502"/>
      <c r="D37" s="502"/>
      <c r="E37" s="502"/>
      <c r="F37" s="502"/>
      <c r="G37" s="502"/>
      <c r="H37" s="502"/>
      <c r="I37" s="487"/>
      <c r="J37" s="307"/>
    </row>
    <row r="38" spans="1:10" s="303" customFormat="1" ht="102.75" customHeight="1" x14ac:dyDescent="0.35">
      <c r="A38" s="21"/>
      <c r="B38" s="500" t="s">
        <v>65</v>
      </c>
      <c r="C38" s="500"/>
      <c r="D38" s="500"/>
      <c r="E38" s="500"/>
      <c r="F38" s="500"/>
      <c r="G38" s="500"/>
      <c r="H38" s="500"/>
      <c r="I38" s="487"/>
      <c r="J38" s="307"/>
    </row>
    <row r="39" spans="1:10" s="303" customFormat="1" ht="16.5" customHeight="1" thickBot="1" x14ac:dyDescent="0.4">
      <c r="A39" s="22"/>
      <c r="B39" s="368"/>
      <c r="C39" s="503" t="s">
        <v>167</v>
      </c>
      <c r="D39" s="503"/>
      <c r="E39" s="503"/>
      <c r="F39" s="503"/>
      <c r="G39" s="503"/>
      <c r="H39" s="503"/>
      <c r="I39" s="104"/>
      <c r="J39" s="307"/>
    </row>
    <row r="40" spans="1:10" s="303" customFormat="1" ht="45" customHeight="1" x14ac:dyDescent="0.35">
      <c r="A40" s="21"/>
      <c r="B40" s="505" t="s">
        <v>225</v>
      </c>
      <c r="C40" s="505"/>
      <c r="D40" s="505"/>
      <c r="E40" s="505"/>
      <c r="F40" s="505"/>
      <c r="G40" s="505"/>
      <c r="H40" s="505"/>
      <c r="I40" s="487"/>
      <c r="J40" s="307"/>
    </row>
    <row r="41" spans="1:10" s="303" customFormat="1" ht="34.9" customHeight="1" x14ac:dyDescent="0.35">
      <c r="A41" s="21"/>
      <c r="B41" s="502" t="s">
        <v>176</v>
      </c>
      <c r="C41" s="502"/>
      <c r="D41" s="502"/>
      <c r="E41" s="502"/>
      <c r="F41" s="502"/>
      <c r="G41" s="502"/>
      <c r="H41" s="502"/>
      <c r="I41" s="487"/>
      <c r="J41" s="307"/>
    </row>
    <row r="42" spans="1:10" s="303" customFormat="1" ht="16.5" customHeight="1" x14ac:dyDescent="0.35">
      <c r="A42" s="28"/>
      <c r="B42" s="506" t="s">
        <v>94</v>
      </c>
      <c r="C42" s="506"/>
      <c r="D42" s="506"/>
      <c r="E42" s="506"/>
      <c r="F42" s="506"/>
      <c r="G42" s="506"/>
      <c r="H42" s="506"/>
      <c r="I42" s="305"/>
      <c r="J42" s="307"/>
    </row>
    <row r="43" spans="1:10" customFormat="1" ht="57.75" customHeight="1" x14ac:dyDescent="0.35">
      <c r="A43" s="23"/>
      <c r="B43" s="502" t="s">
        <v>178</v>
      </c>
      <c r="C43" s="502"/>
      <c r="D43" s="502"/>
      <c r="E43" s="502"/>
      <c r="F43" s="502"/>
      <c r="G43" s="502"/>
      <c r="H43" s="502"/>
      <c r="I43" s="300"/>
      <c r="J43" s="17"/>
    </row>
    <row r="44" spans="1:10" x14ac:dyDescent="0.35"/>
    <row r="45" spans="1:10" x14ac:dyDescent="0.35"/>
  </sheetData>
  <sheetProtection algorithmName="SHA-512" hashValue="JSty6VVkGQu4yZY9eZTlysEIXOuqUwly/GYaRWT5p/97l8q+qfqq5RJj1RzSS2die+ZoaPp0xrW88v4Eg2Fb5A==" saltValue="XZUUnkMzS6j4mh+WpvxDcg=="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292</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Part17 -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Giy4bDV3IwPXAwnxpj0hYRaiFjcyekhtzREe2hn5LpBc7hWYSoKC2Lf6TQBMcYELydtL7fKnlIEFffX6I0Z6rg==" saltValue="RwvkMGm9k2oF+wqlf2z/+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293</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Part18 -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4yQbg6igXmKE8RDw9XcbfRhIT/yG/OVMuFvMnM5+VrRc1/c0kA+1O1hs4MiTpdY8AMosLXYtI41dP1fVR3+UA==" saltValue="zWf1Eg+HJ24IA3JB7j2nq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294</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Part19 -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jlqfvF34b8ttNjGgzNe80d8xc77inOwxN9uvnRWLbKBUNBoVp7NX97zgiJiqNd1hrQ8qa4q6A6kiUDTPNxthQ==" saltValue="zeq4qsjqTIwIWetnideVE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295</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Part20 -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Y6Smjxla9D4WcOif7I/ybIFIUohK9Ceh8cUP/1GMXQJFU/qAZQDhtkimqt4dxyPap/ijIBYvhkmw9X6dkjWlg==" saltValue="mtFILKZ9cBmzmTxKZ0biV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H10" sqref="H10:N10"/>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1"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729"/>
      <c r="B1" s="729"/>
      <c r="C1" s="729"/>
      <c r="D1" s="729"/>
      <c r="E1" s="729"/>
      <c r="F1" s="730" t="str">
        <f>Réglages!I2</f>
        <v>PEPR ICC - Appel à projets 2025</v>
      </c>
      <c r="G1" s="730"/>
      <c r="H1" s="730"/>
      <c r="I1" s="730"/>
      <c r="J1" s="731"/>
      <c r="K1" s="742"/>
      <c r="L1" s="743"/>
      <c r="M1" s="744"/>
      <c r="N1" s="743"/>
      <c r="O1" s="260"/>
      <c r="P1" s="132"/>
      <c r="Q1" s="126"/>
    </row>
    <row r="2" spans="1:17" ht="15.75" customHeight="1" thickTop="1" thickBot="1" x14ac:dyDescent="0.4">
      <c r="A2" s="729"/>
      <c r="B2" s="729"/>
      <c r="C2" s="729"/>
      <c r="D2" s="729"/>
      <c r="E2" s="729"/>
      <c r="F2" s="730"/>
      <c r="G2" s="730"/>
      <c r="H2" s="730"/>
      <c r="I2" s="730"/>
      <c r="J2" s="731"/>
      <c r="K2" s="748" t="s">
        <v>15</v>
      </c>
      <c r="L2" s="749"/>
      <c r="M2" s="750"/>
      <c r="N2" s="749"/>
      <c r="O2" s="261"/>
      <c r="P2" s="133"/>
      <c r="Q2" s="126"/>
    </row>
    <row r="3" spans="1:17" ht="15.75" customHeight="1" thickTop="1" thickBot="1" x14ac:dyDescent="0.4">
      <c r="A3" s="729"/>
      <c r="B3" s="729"/>
      <c r="C3" s="729"/>
      <c r="D3" s="729"/>
      <c r="E3" s="729"/>
      <c r="F3" s="732" t="s">
        <v>227</v>
      </c>
      <c r="G3" s="732"/>
      <c r="H3" s="732"/>
      <c r="I3" s="732"/>
      <c r="J3" s="733"/>
      <c r="K3" s="748" t="s">
        <v>0</v>
      </c>
      <c r="L3" s="749"/>
      <c r="M3" s="750" t="str">
        <f>IF(H10&lt;&gt;"",H10," ")</f>
        <v xml:space="preserve"> </v>
      </c>
      <c r="N3" s="749"/>
      <c r="O3" s="261"/>
      <c r="P3" s="133"/>
      <c r="Q3" s="126"/>
    </row>
    <row r="4" spans="1:17" ht="15.75" customHeight="1" thickTop="1" thickBot="1" x14ac:dyDescent="0.4">
      <c r="A4" s="729"/>
      <c r="B4" s="729"/>
      <c r="C4" s="729"/>
      <c r="D4" s="729"/>
      <c r="E4" s="729"/>
      <c r="F4" s="732"/>
      <c r="G4" s="732"/>
      <c r="H4" s="732"/>
      <c r="I4" s="732"/>
      <c r="J4" s="733"/>
      <c r="K4" s="676" t="s">
        <v>16</v>
      </c>
      <c r="L4" s="677"/>
      <c r="M4" s="759">
        <f ca="1">COUNTA(B65:B84)-COUNTIF(B65:B84,"")</f>
        <v>0</v>
      </c>
      <c r="N4" s="749"/>
      <c r="O4" s="261"/>
      <c r="P4" s="133"/>
      <c r="Q4" s="126"/>
    </row>
    <row r="5" spans="1:17" ht="15.75" customHeight="1" thickTop="1" thickBot="1" x14ac:dyDescent="0.4">
      <c r="A5" s="729"/>
      <c r="B5" s="729"/>
      <c r="C5" s="729"/>
      <c r="D5" s="729"/>
      <c r="E5" s="729"/>
      <c r="F5" s="732" t="s">
        <v>69</v>
      </c>
      <c r="G5" s="732"/>
      <c r="H5" s="732"/>
      <c r="I5" s="732"/>
      <c r="J5" s="733"/>
      <c r="K5" s="751">
        <f>Réglages!I5</f>
        <v>2025</v>
      </c>
      <c r="L5" s="752"/>
      <c r="M5" s="752"/>
      <c r="N5" s="752"/>
      <c r="O5" s="262"/>
      <c r="P5" s="126"/>
      <c r="Q5" s="126"/>
    </row>
    <row r="6" spans="1:17" ht="15.75" customHeight="1" thickTop="1" thickBot="1" x14ac:dyDescent="0.4">
      <c r="A6" s="316"/>
      <c r="B6" s="1"/>
      <c r="C6" s="2"/>
      <c r="D6" s="2"/>
      <c r="E6" s="2"/>
      <c r="F6" s="2"/>
      <c r="G6" s="2"/>
      <c r="H6" s="2"/>
      <c r="I6" s="3"/>
      <c r="J6" s="4"/>
      <c r="K6" s="4"/>
      <c r="L6" s="4"/>
      <c r="M6" s="5"/>
      <c r="N6" s="5"/>
      <c r="O6" s="263"/>
      <c r="P6" s="126"/>
      <c r="Q6" s="126"/>
    </row>
    <row r="7" spans="1:17" ht="35.25" customHeight="1" thickTop="1" thickBot="1" x14ac:dyDescent="0.4">
      <c r="B7" s="703" t="s">
        <v>17</v>
      </c>
      <c r="C7" s="704"/>
      <c r="D7" s="704"/>
      <c r="E7" s="704"/>
      <c r="F7" s="704"/>
      <c r="G7" s="704"/>
      <c r="H7" s="704"/>
      <c r="I7" s="704"/>
      <c r="J7" s="704"/>
      <c r="K7" s="704"/>
      <c r="L7" s="704"/>
      <c r="M7" s="704"/>
      <c r="N7" s="705"/>
      <c r="O7" s="263"/>
      <c r="P7" s="126"/>
      <c r="Q7" s="126"/>
    </row>
    <row r="8" spans="1:17" ht="33.4" customHeight="1" thickTop="1" thickBot="1" x14ac:dyDescent="0.4">
      <c r="B8" s="706" t="s">
        <v>67</v>
      </c>
      <c r="C8" s="707"/>
      <c r="D8" s="707"/>
      <c r="E8" s="707"/>
      <c r="F8" s="707"/>
      <c r="G8" s="707"/>
      <c r="H8" s="707"/>
      <c r="I8" s="707"/>
      <c r="J8" s="707"/>
      <c r="K8" s="707"/>
      <c r="L8" s="707"/>
      <c r="M8" s="707"/>
      <c r="N8" s="708"/>
      <c r="O8" s="263"/>
      <c r="P8" s="126"/>
      <c r="Q8" s="126"/>
    </row>
    <row r="9" spans="1:17" ht="6" customHeight="1" thickTop="1" thickBot="1" x14ac:dyDescent="0.4">
      <c r="A9" s="317"/>
      <c r="B9" s="16"/>
      <c r="C9" s="16"/>
      <c r="D9" s="16"/>
      <c r="E9" s="16"/>
      <c r="F9" s="16"/>
      <c r="G9" s="16"/>
      <c r="H9" s="16"/>
      <c r="I9" s="16"/>
      <c r="J9" s="16"/>
      <c r="K9" s="16"/>
      <c r="L9" s="14"/>
      <c r="M9" s="8"/>
      <c r="N9" s="8"/>
      <c r="O9" s="264"/>
      <c r="P9" s="133"/>
      <c r="Q9" s="126"/>
    </row>
    <row r="10" spans="1:17" ht="15.75" customHeight="1" thickTop="1" thickBot="1" x14ac:dyDescent="0.4">
      <c r="A10" s="318"/>
      <c r="B10" s="745" t="s">
        <v>61</v>
      </c>
      <c r="C10" s="746"/>
      <c r="D10" s="746"/>
      <c r="E10" s="746"/>
      <c r="F10" s="746"/>
      <c r="G10" s="747"/>
      <c r="H10" s="756"/>
      <c r="I10" s="757"/>
      <c r="J10" s="757"/>
      <c r="K10" s="757"/>
      <c r="L10" s="757"/>
      <c r="M10" s="757"/>
      <c r="N10" s="758"/>
      <c r="O10" s="262"/>
      <c r="P10" s="126"/>
      <c r="Q10" s="126"/>
    </row>
    <row r="11" spans="1:17" ht="30.75" customHeight="1" thickTop="1" thickBot="1" x14ac:dyDescent="0.4">
      <c r="A11" s="318"/>
      <c r="B11" s="776" t="s">
        <v>60</v>
      </c>
      <c r="C11" s="777"/>
      <c r="D11" s="777"/>
      <c r="E11" s="778"/>
      <c r="F11" s="786" t="s">
        <v>18</v>
      </c>
      <c r="G11" s="787"/>
      <c r="H11" s="756"/>
      <c r="I11" s="757"/>
      <c r="J11" s="757"/>
      <c r="K11" s="757"/>
      <c r="L11" s="757"/>
      <c r="M11" s="757"/>
      <c r="N11" s="758"/>
      <c r="O11" s="262"/>
      <c r="P11" s="126"/>
      <c r="Q11" s="126"/>
    </row>
    <row r="12" spans="1:17" ht="31.15" customHeight="1" thickTop="1" thickBot="1" x14ac:dyDescent="0.4">
      <c r="A12" s="319"/>
      <c r="B12" s="776" t="s">
        <v>60</v>
      </c>
      <c r="C12" s="777"/>
      <c r="D12" s="777"/>
      <c r="E12" s="778"/>
      <c r="F12" s="719" t="s">
        <v>19</v>
      </c>
      <c r="G12" s="720"/>
      <c r="H12" s="756"/>
      <c r="I12" s="757"/>
      <c r="J12" s="757"/>
      <c r="K12" s="757"/>
      <c r="L12" s="757"/>
      <c r="M12" s="757"/>
      <c r="N12" s="758"/>
      <c r="O12" s="265"/>
      <c r="P12" s="134"/>
      <c r="Q12" s="126"/>
    </row>
    <row r="13" spans="1:17" ht="15.75" customHeight="1" thickTop="1" thickBot="1" x14ac:dyDescent="0.4">
      <c r="A13" s="320"/>
      <c r="B13" s="745" t="s">
        <v>59</v>
      </c>
      <c r="C13" s="746"/>
      <c r="D13" s="746"/>
      <c r="E13" s="746"/>
      <c r="F13" s="746"/>
      <c r="G13" s="747"/>
      <c r="H13" s="756"/>
      <c r="I13" s="757"/>
      <c r="J13" s="757"/>
      <c r="K13" s="757"/>
      <c r="L13" s="757"/>
      <c r="M13" s="757"/>
      <c r="N13" s="758"/>
      <c r="O13" s="261"/>
      <c r="P13" s="133"/>
      <c r="Q13" s="126"/>
    </row>
    <row r="14" spans="1:17" ht="15" customHeight="1" thickTop="1" thickBot="1" x14ac:dyDescent="0.4">
      <c r="A14" s="321"/>
      <c r="B14" s="709"/>
      <c r="C14" s="710"/>
      <c r="D14" s="710"/>
      <c r="E14" s="710"/>
      <c r="F14" s="710"/>
      <c r="G14" s="710"/>
      <c r="H14" s="710"/>
      <c r="I14" s="710"/>
      <c r="J14" s="710"/>
      <c r="K14" s="710"/>
      <c r="L14" s="710"/>
      <c r="M14" s="710"/>
      <c r="N14" s="711"/>
      <c r="O14" s="264"/>
      <c r="P14" s="133"/>
      <c r="Q14" s="126"/>
    </row>
    <row r="15" spans="1:17" ht="18.75" customHeight="1" thickTop="1" thickBot="1" x14ac:dyDescent="0.4">
      <c r="B15" s="588" t="s">
        <v>97</v>
      </c>
      <c r="C15" s="589"/>
      <c r="D15" s="589"/>
      <c r="E15" s="589"/>
      <c r="F15" s="589"/>
      <c r="G15" s="589"/>
      <c r="H15" s="589"/>
      <c r="I15" s="589"/>
      <c r="J15" s="589"/>
      <c r="K15" s="589"/>
      <c r="L15" s="589"/>
      <c r="M15" s="589"/>
      <c r="N15" s="589"/>
      <c r="O15" s="261"/>
      <c r="P15" s="133"/>
      <c r="Q15" s="126"/>
    </row>
    <row r="16" spans="1:17" ht="12" customHeight="1" thickTop="1" thickBot="1" x14ac:dyDescent="0.4">
      <c r="A16" s="317"/>
      <c r="B16" s="16"/>
      <c r="C16" s="16"/>
      <c r="D16" s="16"/>
      <c r="E16" s="16"/>
      <c r="F16" s="16"/>
      <c r="G16" s="16"/>
      <c r="H16" s="16"/>
      <c r="I16" s="16"/>
      <c r="J16" s="771"/>
      <c r="K16" s="772"/>
      <c r="L16" s="772"/>
      <c r="M16" s="772"/>
      <c r="N16" s="773"/>
      <c r="O16" s="264"/>
      <c r="P16" s="133"/>
      <c r="Q16" s="126"/>
    </row>
    <row r="17" spans="1:18" s="52" customFormat="1" ht="15" customHeight="1" thickTop="1" thickBot="1" x14ac:dyDescent="0.35">
      <c r="A17" s="322"/>
      <c r="B17" s="439" t="s">
        <v>1</v>
      </c>
      <c r="C17" s="723"/>
      <c r="D17" s="724"/>
      <c r="E17" s="724"/>
      <c r="F17" s="724"/>
      <c r="G17" s="724"/>
      <c r="H17" s="724"/>
      <c r="I17" s="724"/>
      <c r="J17" s="724"/>
      <c r="K17" s="724"/>
      <c r="L17" s="724"/>
      <c r="M17" s="725"/>
      <c r="N17" s="122"/>
      <c r="O17" s="266"/>
      <c r="P17" s="135"/>
      <c r="Q17" s="126"/>
    </row>
    <row r="18" spans="1:18" s="52" customFormat="1" ht="15" customHeight="1" thickTop="1" thickBot="1" x14ac:dyDescent="0.35">
      <c r="A18" s="322"/>
      <c r="B18" s="439" t="s">
        <v>2</v>
      </c>
      <c r="C18" s="723"/>
      <c r="D18" s="724"/>
      <c r="E18" s="724"/>
      <c r="F18" s="724"/>
      <c r="G18" s="724"/>
      <c r="H18" s="724"/>
      <c r="I18" s="724"/>
      <c r="J18" s="724"/>
      <c r="K18" s="724"/>
      <c r="L18" s="724"/>
      <c r="M18" s="725"/>
      <c r="N18" s="122"/>
      <c r="O18" s="266"/>
      <c r="P18" s="135"/>
      <c r="Q18" s="126"/>
    </row>
    <row r="19" spans="1:18" s="52" customFormat="1" ht="15" customHeight="1" thickTop="1" thickBot="1" x14ac:dyDescent="0.35">
      <c r="A19" s="322"/>
      <c r="B19" s="439" t="s">
        <v>4</v>
      </c>
      <c r="C19" s="723"/>
      <c r="D19" s="724"/>
      <c r="E19" s="724"/>
      <c r="F19" s="724"/>
      <c r="G19" s="724"/>
      <c r="H19" s="724"/>
      <c r="I19" s="724"/>
      <c r="J19" s="724"/>
      <c r="K19" s="724"/>
      <c r="L19" s="724"/>
      <c r="M19" s="725"/>
      <c r="N19" s="122"/>
      <c r="O19" s="266"/>
      <c r="P19" s="135"/>
      <c r="Q19" s="126"/>
    </row>
    <row r="20" spans="1:18" s="52" customFormat="1" ht="15" customHeight="1" thickTop="1" thickBot="1" x14ac:dyDescent="0.35">
      <c r="A20" s="322"/>
      <c r="B20" s="440" t="s">
        <v>3</v>
      </c>
      <c r="C20" s="726"/>
      <c r="D20" s="727"/>
      <c r="E20" s="727"/>
      <c r="F20" s="727"/>
      <c r="G20" s="727"/>
      <c r="H20" s="727"/>
      <c r="I20" s="727"/>
      <c r="J20" s="727"/>
      <c r="K20" s="727"/>
      <c r="L20" s="727"/>
      <c r="M20" s="728"/>
      <c r="N20" s="122"/>
      <c r="O20" s="266"/>
      <c r="P20" s="135"/>
      <c r="Q20" s="126"/>
    </row>
    <row r="21" spans="1:18" ht="6" customHeight="1" thickTop="1" thickBot="1" x14ac:dyDescent="0.4">
      <c r="A21" s="317"/>
      <c r="B21" s="441"/>
      <c r="C21" s="118"/>
      <c r="D21" s="118"/>
      <c r="E21" s="118"/>
      <c r="F21" s="118"/>
      <c r="G21" s="118"/>
      <c r="H21" s="118"/>
      <c r="I21" s="118"/>
      <c r="J21" s="118"/>
      <c r="K21" s="118"/>
      <c r="L21" s="119"/>
      <c r="M21" s="85"/>
      <c r="N21" s="8"/>
      <c r="O21" s="264"/>
      <c r="P21" s="133"/>
      <c r="Q21" s="126"/>
    </row>
    <row r="22" spans="1:18" s="52" customFormat="1" ht="15.75" customHeight="1" thickTop="1" thickBot="1" x14ac:dyDescent="0.35">
      <c r="A22" s="323"/>
      <c r="B22" s="442"/>
      <c r="C22" s="760" t="s">
        <v>20</v>
      </c>
      <c r="D22" s="760"/>
      <c r="E22" s="760"/>
      <c r="F22" s="760"/>
      <c r="G22" s="760"/>
      <c r="H22" s="760"/>
      <c r="I22" s="760"/>
      <c r="J22" s="760"/>
      <c r="K22" s="760"/>
      <c r="L22" s="760"/>
      <c r="M22" s="760"/>
      <c r="N22" s="112"/>
      <c r="O22" s="267"/>
      <c r="P22" s="136"/>
      <c r="Q22" s="136"/>
      <c r="R22" s="130"/>
    </row>
    <row r="23" spans="1:18" s="52" customFormat="1" ht="15" customHeight="1" thickTop="1" thickBot="1" x14ac:dyDescent="0.35">
      <c r="A23" s="323"/>
      <c r="B23" s="120" t="s">
        <v>91</v>
      </c>
      <c r="C23" s="723"/>
      <c r="D23" s="724"/>
      <c r="E23" s="724"/>
      <c r="F23" s="724"/>
      <c r="G23" s="724"/>
      <c r="H23" s="724"/>
      <c r="I23" s="724"/>
      <c r="J23" s="724"/>
      <c r="K23" s="724"/>
      <c r="L23" s="724"/>
      <c r="M23" s="725"/>
      <c r="N23" s="94"/>
      <c r="O23" s="267"/>
      <c r="P23" s="136"/>
      <c r="Q23" s="136"/>
      <c r="R23" s="130"/>
    </row>
    <row r="24" spans="1:18" s="52" customFormat="1" ht="15" customHeight="1" thickTop="1" thickBot="1" x14ac:dyDescent="0.35">
      <c r="A24" s="323"/>
      <c r="B24" s="65" t="s">
        <v>21</v>
      </c>
      <c r="C24" s="723"/>
      <c r="D24" s="724"/>
      <c r="E24" s="724"/>
      <c r="F24" s="724"/>
      <c r="G24" s="724"/>
      <c r="H24" s="724"/>
      <c r="I24" s="724"/>
      <c r="J24" s="724"/>
      <c r="K24" s="724"/>
      <c r="L24" s="724"/>
      <c r="M24" s="725"/>
      <c r="N24" s="85"/>
      <c r="O24" s="267"/>
      <c r="P24" s="136"/>
      <c r="Q24" s="136"/>
      <c r="R24" s="130"/>
    </row>
    <row r="25" spans="1:18" s="52" customFormat="1" ht="15" customHeight="1" thickTop="1" thickBot="1" x14ac:dyDescent="0.35">
      <c r="A25" s="323"/>
      <c r="B25" s="65" t="s">
        <v>92</v>
      </c>
      <c r="C25" s="723"/>
      <c r="D25" s="724"/>
      <c r="E25" s="724"/>
      <c r="F25" s="724"/>
      <c r="G25" s="724"/>
      <c r="H25" s="724"/>
      <c r="I25" s="724"/>
      <c r="J25" s="724"/>
      <c r="K25" s="724"/>
      <c r="L25" s="724"/>
      <c r="M25" s="725"/>
      <c r="N25" s="85"/>
      <c r="O25" s="268"/>
      <c r="P25" s="135"/>
      <c r="Q25" s="126"/>
    </row>
    <row r="26" spans="1:18" s="52" customFormat="1" ht="15" customHeight="1" thickTop="1" thickBot="1" x14ac:dyDescent="0.35">
      <c r="A26" s="323"/>
      <c r="B26" s="65" t="s">
        <v>22</v>
      </c>
      <c r="C26" s="726"/>
      <c r="D26" s="727"/>
      <c r="E26" s="727"/>
      <c r="F26" s="727"/>
      <c r="G26" s="727"/>
      <c r="H26" s="727"/>
      <c r="I26" s="727"/>
      <c r="J26" s="727"/>
      <c r="K26" s="727"/>
      <c r="L26" s="727"/>
      <c r="M26" s="728"/>
      <c r="N26" s="85"/>
      <c r="O26" s="268"/>
      <c r="P26" s="135"/>
      <c r="Q26" s="126"/>
    </row>
    <row r="27" spans="1:18" s="52" customFormat="1" ht="15" customHeight="1" thickTop="1" thickBot="1" x14ac:dyDescent="0.35">
      <c r="A27" s="323"/>
      <c r="B27" s="65" t="s">
        <v>23</v>
      </c>
      <c r="C27" s="723"/>
      <c r="D27" s="724"/>
      <c r="E27" s="724"/>
      <c r="F27" s="724"/>
      <c r="G27" s="724"/>
      <c r="H27" s="724"/>
      <c r="I27" s="724"/>
      <c r="J27" s="724"/>
      <c r="K27" s="724"/>
      <c r="L27" s="724"/>
      <c r="M27" s="725"/>
      <c r="N27" s="85"/>
      <c r="O27" s="268"/>
      <c r="P27" s="135"/>
      <c r="Q27" s="126"/>
    </row>
    <row r="28" spans="1:18" s="52" customFormat="1" ht="15" customHeight="1" thickTop="1" thickBot="1" x14ac:dyDescent="0.35">
      <c r="A28" s="323"/>
      <c r="B28" s="65" t="s">
        <v>179</v>
      </c>
      <c r="C28" s="723"/>
      <c r="D28" s="724"/>
      <c r="E28" s="724"/>
      <c r="F28" s="724"/>
      <c r="G28" s="724"/>
      <c r="H28" s="724"/>
      <c r="I28" s="724"/>
      <c r="J28" s="724"/>
      <c r="K28" s="724"/>
      <c r="L28" s="724"/>
      <c r="M28" s="725"/>
      <c r="N28" s="85"/>
      <c r="O28" s="268"/>
      <c r="P28" s="135"/>
      <c r="Q28" s="126"/>
    </row>
    <row r="29" spans="1:18" s="52" customFormat="1" ht="15" customHeight="1" thickTop="1" thickBot="1" x14ac:dyDescent="0.35">
      <c r="A29" s="323"/>
      <c r="B29" s="65" t="s">
        <v>300</v>
      </c>
      <c r="C29" s="723"/>
      <c r="D29" s="724"/>
      <c r="E29" s="724"/>
      <c r="F29" s="724"/>
      <c r="G29" s="724"/>
      <c r="H29" s="724"/>
      <c r="I29" s="724"/>
      <c r="J29" s="724"/>
      <c r="K29" s="724"/>
      <c r="L29" s="724"/>
      <c r="M29" s="725"/>
      <c r="N29" s="85"/>
      <c r="O29" s="268"/>
      <c r="P29" s="135"/>
      <c r="Q29" s="126"/>
    </row>
    <row r="30" spans="1:18" s="52" customFormat="1" ht="15" customHeight="1" thickTop="1" thickBot="1" x14ac:dyDescent="0.35">
      <c r="A30" s="323"/>
      <c r="B30" s="438" t="s">
        <v>24</v>
      </c>
      <c r="C30" s="723"/>
      <c r="D30" s="724"/>
      <c r="E30" s="724"/>
      <c r="F30" s="724"/>
      <c r="G30" s="724"/>
      <c r="H30" s="724"/>
      <c r="I30" s="724"/>
      <c r="J30" s="724"/>
      <c r="K30" s="724"/>
      <c r="L30" s="724"/>
      <c r="M30" s="725"/>
      <c r="N30" s="85"/>
      <c r="O30" s="268"/>
      <c r="P30" s="135"/>
      <c r="Q30" s="126"/>
    </row>
    <row r="31" spans="1:18" ht="15" customHeight="1" thickTop="1" thickBot="1" x14ac:dyDescent="0.4">
      <c r="A31" s="317"/>
      <c r="B31" s="16"/>
      <c r="C31" s="16"/>
      <c r="D31" s="16"/>
      <c r="E31" s="16"/>
      <c r="F31" s="16"/>
      <c r="G31" s="16"/>
      <c r="H31" s="16"/>
      <c r="I31" s="16"/>
      <c r="J31" s="16"/>
      <c r="K31" s="16"/>
      <c r="L31" s="14"/>
      <c r="M31" s="8"/>
      <c r="N31" s="8"/>
      <c r="O31" s="264"/>
      <c r="P31" s="133"/>
      <c r="Q31" s="126"/>
    </row>
    <row r="32" spans="1:18" s="52" customFormat="1" ht="18.75" customHeight="1" thickTop="1" thickBot="1" x14ac:dyDescent="0.35">
      <c r="A32" s="286"/>
      <c r="B32" s="588" t="s">
        <v>85</v>
      </c>
      <c r="C32" s="589"/>
      <c r="D32" s="589"/>
      <c r="E32" s="589"/>
      <c r="F32" s="589"/>
      <c r="G32" s="589"/>
      <c r="H32" s="589"/>
      <c r="I32" s="589"/>
      <c r="J32" s="589"/>
      <c r="K32" s="589"/>
      <c r="L32" s="589"/>
      <c r="M32" s="589"/>
      <c r="N32" s="590"/>
      <c r="O32" s="287"/>
      <c r="P32" s="137"/>
      <c r="Q32" s="137"/>
    </row>
    <row r="33" spans="1:25" ht="12" customHeight="1" thickTop="1" thickBot="1" x14ac:dyDescent="0.4">
      <c r="A33" s="317"/>
      <c r="B33" s="16"/>
      <c r="C33" s="16"/>
      <c r="D33" s="16"/>
      <c r="E33" s="16"/>
      <c r="F33" s="16"/>
      <c r="G33" s="16"/>
      <c r="H33" s="16"/>
      <c r="I33" s="16"/>
      <c r="J33" s="16"/>
      <c r="K33" s="16"/>
      <c r="L33" s="14" t="str">
        <f>" "</f>
        <v xml:space="preserve"> </v>
      </c>
      <c r="M33" s="8"/>
      <c r="N33" s="8"/>
      <c r="O33" s="264"/>
      <c r="P33" s="133"/>
      <c r="Q33" s="126"/>
    </row>
    <row r="34" spans="1:25" s="52" customFormat="1" ht="21" customHeight="1" thickTop="1" thickBot="1" x14ac:dyDescent="0.35">
      <c r="A34" s="234"/>
      <c r="B34" s="737" t="s">
        <v>36</v>
      </c>
      <c r="C34" s="738"/>
      <c r="D34" s="734"/>
      <c r="E34" s="735"/>
      <c r="F34" s="735"/>
      <c r="G34" s="735"/>
      <c r="H34" s="735"/>
      <c r="I34" s="735"/>
      <c r="J34" s="735"/>
      <c r="K34" s="735"/>
      <c r="L34" s="736"/>
      <c r="M34" s="63"/>
      <c r="N34" s="51"/>
      <c r="O34" s="74"/>
      <c r="P34" s="137"/>
      <c r="Q34" s="137"/>
    </row>
    <row r="35" spans="1:25" s="52" customFormat="1" ht="15" customHeight="1" thickTop="1" thickBot="1" x14ac:dyDescent="0.35">
      <c r="A35" s="234"/>
      <c r="B35" s="712" t="s">
        <v>38</v>
      </c>
      <c r="C35" s="713"/>
      <c r="D35" s="721"/>
      <c r="E35" s="722"/>
      <c r="F35" s="722"/>
      <c r="G35" s="722"/>
      <c r="H35" s="722"/>
      <c r="I35" s="722"/>
      <c r="J35" s="722"/>
      <c r="K35" s="722"/>
      <c r="L35" s="722"/>
      <c r="M35" s="106"/>
      <c r="N35" s="51"/>
      <c r="O35" s="74"/>
      <c r="P35" s="137"/>
      <c r="Q35" s="137"/>
    </row>
    <row r="36" spans="1:25" s="52" customFormat="1" ht="15" customHeight="1" thickTop="1" thickBot="1" x14ac:dyDescent="0.35">
      <c r="A36" s="234"/>
      <c r="B36" s="784" t="s">
        <v>29</v>
      </c>
      <c r="C36" s="785"/>
      <c r="D36" s="779"/>
      <c r="E36" s="780"/>
      <c r="F36" s="780"/>
      <c r="G36" s="780"/>
      <c r="H36" s="780"/>
      <c r="I36" s="780"/>
      <c r="J36" s="780"/>
      <c r="K36" s="780"/>
      <c r="L36" s="781"/>
      <c r="M36" s="63"/>
      <c r="N36" s="51"/>
      <c r="O36" s="74"/>
      <c r="P36" s="137"/>
    </row>
    <row r="37" spans="1:25" s="52" customFormat="1" ht="15" customHeight="1" thickTop="1" thickBot="1" x14ac:dyDescent="0.35">
      <c r="A37" s="324"/>
      <c r="B37" s="712" t="s">
        <v>39</v>
      </c>
      <c r="C37" s="713"/>
      <c r="D37" s="716"/>
      <c r="E37" s="717"/>
      <c r="F37" s="717"/>
      <c r="G37" s="717"/>
      <c r="H37" s="717"/>
      <c r="I37" s="717"/>
      <c r="J37" s="717"/>
      <c r="K37" s="717"/>
      <c r="L37" s="718"/>
      <c r="M37" s="85"/>
      <c r="N37" s="85"/>
      <c r="O37" s="269"/>
      <c r="Q37" s="137"/>
      <c r="R37" s="137"/>
      <c r="S37" s="137"/>
      <c r="T37" s="137"/>
    </row>
    <row r="38" spans="1:25" ht="15" customHeight="1" thickTop="1" thickBot="1" x14ac:dyDescent="0.4">
      <c r="A38" s="317"/>
      <c r="B38" s="284"/>
      <c r="C38" s="284"/>
      <c r="D38" s="285"/>
      <c r="E38" s="285"/>
      <c r="F38" s="285"/>
      <c r="G38" s="16"/>
      <c r="H38" s="16"/>
      <c r="I38" s="16"/>
      <c r="J38" s="16"/>
      <c r="K38" s="16"/>
      <c r="L38" s="14"/>
      <c r="M38" s="8"/>
      <c r="N38" s="8"/>
      <c r="O38" s="264"/>
      <c r="P38" s="133"/>
      <c r="Q38" s="126"/>
      <c r="Y38" s="52"/>
    </row>
    <row r="39" spans="1:25" s="52" customFormat="1" ht="18.75" customHeight="1" thickTop="1" thickBot="1" x14ac:dyDescent="0.35">
      <c r="A39" s="286"/>
      <c r="B39" s="588" t="s">
        <v>86</v>
      </c>
      <c r="C39" s="589"/>
      <c r="D39" s="589"/>
      <c r="E39" s="589"/>
      <c r="F39" s="589"/>
      <c r="G39" s="589"/>
      <c r="H39" s="589"/>
      <c r="I39" s="589"/>
      <c r="J39" s="589"/>
      <c r="K39" s="589"/>
      <c r="L39" s="589"/>
      <c r="M39" s="589"/>
      <c r="N39" s="590"/>
      <c r="O39" s="141"/>
      <c r="Q39" s="137"/>
      <c r="R39" s="137"/>
      <c r="S39" s="137"/>
      <c r="T39" s="137"/>
    </row>
    <row r="40" spans="1:25" ht="12" customHeight="1" thickTop="1" thickBot="1" x14ac:dyDescent="0.4">
      <c r="A40" s="317"/>
      <c r="B40" s="16"/>
      <c r="C40" s="16"/>
      <c r="D40" s="16"/>
      <c r="E40" s="16"/>
      <c r="F40" s="16"/>
      <c r="G40" s="16"/>
      <c r="H40" s="16"/>
      <c r="I40" s="16"/>
      <c r="J40" s="16"/>
      <c r="K40" s="16"/>
      <c r="L40" s="14"/>
      <c r="M40" s="8"/>
      <c r="N40" s="8"/>
      <c r="O40" s="264"/>
      <c r="P40" s="133"/>
      <c r="Q40" s="126"/>
      <c r="Y40" s="52"/>
    </row>
    <row r="41" spans="1:25" s="52" customFormat="1" ht="15" customHeight="1" thickTop="1" thickBot="1" x14ac:dyDescent="0.35">
      <c r="A41" s="234"/>
      <c r="B41" s="712" t="s">
        <v>33</v>
      </c>
      <c r="C41" s="713"/>
      <c r="D41" s="716"/>
      <c r="E41" s="717"/>
      <c r="F41" s="717"/>
      <c r="G41" s="717"/>
      <c r="H41" s="717"/>
      <c r="I41" s="717"/>
      <c r="J41" s="717"/>
      <c r="K41" s="718"/>
      <c r="L41" s="63"/>
      <c r="M41" s="51"/>
      <c r="N41" s="51"/>
      <c r="O41" s="74"/>
      <c r="P41" s="138"/>
      <c r="Q41" s="137"/>
      <c r="R41" s="137"/>
      <c r="S41" s="137"/>
      <c r="T41" s="137"/>
    </row>
    <row r="42" spans="1:25" s="52" customFormat="1" ht="15" customHeight="1" thickTop="1" thickBot="1" x14ac:dyDescent="0.35">
      <c r="A42" s="234"/>
      <c r="B42" s="712" t="s">
        <v>1</v>
      </c>
      <c r="C42" s="713"/>
      <c r="D42" s="734"/>
      <c r="E42" s="735"/>
      <c r="F42" s="735"/>
      <c r="G42" s="735"/>
      <c r="H42" s="735"/>
      <c r="I42" s="735"/>
      <c r="J42" s="735"/>
      <c r="K42" s="736"/>
      <c r="L42" s="63"/>
      <c r="M42" s="63"/>
      <c r="N42" s="51"/>
      <c r="O42" s="74"/>
      <c r="Q42" s="137"/>
      <c r="R42" s="137"/>
      <c r="S42" s="137"/>
      <c r="T42" s="137"/>
    </row>
    <row r="43" spans="1:25" s="52" customFormat="1" ht="15" customHeight="1" thickTop="1" thickBot="1" x14ac:dyDescent="0.35">
      <c r="A43" s="234"/>
      <c r="B43" s="712" t="s">
        <v>2</v>
      </c>
      <c r="C43" s="713"/>
      <c r="D43" s="734"/>
      <c r="E43" s="735"/>
      <c r="F43" s="735"/>
      <c r="G43" s="735"/>
      <c r="H43" s="735"/>
      <c r="I43" s="735"/>
      <c r="J43" s="735"/>
      <c r="K43" s="736"/>
      <c r="L43" s="63"/>
      <c r="M43" s="51"/>
      <c r="N43" s="51"/>
      <c r="O43" s="74"/>
      <c r="Q43" s="137"/>
      <c r="R43" s="137"/>
      <c r="S43" s="137"/>
      <c r="T43" s="137"/>
    </row>
    <row r="44" spans="1:25" s="52" customFormat="1" ht="15" customHeight="1" thickTop="1" thickBot="1" x14ac:dyDescent="0.35">
      <c r="A44" s="234"/>
      <c r="B44" s="712" t="s">
        <v>28</v>
      </c>
      <c r="C44" s="713"/>
      <c r="D44" s="734"/>
      <c r="E44" s="735"/>
      <c r="F44" s="735"/>
      <c r="G44" s="735"/>
      <c r="H44" s="735"/>
      <c r="I44" s="735"/>
      <c r="J44" s="735"/>
      <c r="K44" s="736"/>
      <c r="L44" s="63"/>
      <c r="M44" s="51"/>
      <c r="N44" s="51"/>
      <c r="O44" s="74"/>
      <c r="Q44" s="137"/>
      <c r="R44" s="137"/>
      <c r="S44" s="137"/>
      <c r="T44" s="137"/>
      <c r="Y44" s="194"/>
    </row>
    <row r="45" spans="1:25" s="52" customFormat="1" ht="15" customHeight="1" thickTop="1" thickBot="1" x14ac:dyDescent="0.35">
      <c r="A45" s="234"/>
      <c r="B45" s="712" t="s">
        <v>4</v>
      </c>
      <c r="C45" s="713"/>
      <c r="D45" s="734"/>
      <c r="E45" s="735"/>
      <c r="F45" s="735"/>
      <c r="G45" s="735"/>
      <c r="H45" s="735"/>
      <c r="I45" s="735"/>
      <c r="J45" s="735"/>
      <c r="K45" s="736"/>
      <c r="L45" s="63"/>
      <c r="M45" s="51"/>
      <c r="N45" s="51"/>
      <c r="O45" s="74"/>
      <c r="P45" s="131"/>
      <c r="Q45" s="137"/>
      <c r="R45" s="137"/>
      <c r="S45" s="137"/>
      <c r="T45" s="137"/>
      <c r="Y45" s="194"/>
    </row>
    <row r="46" spans="1:25" s="52" customFormat="1" ht="15" customHeight="1" thickTop="1" thickBot="1" x14ac:dyDescent="0.35">
      <c r="A46" s="234"/>
      <c r="B46" s="712" t="s">
        <v>3</v>
      </c>
      <c r="C46" s="713"/>
      <c r="D46" s="739"/>
      <c r="E46" s="740"/>
      <c r="F46" s="740"/>
      <c r="G46" s="740"/>
      <c r="H46" s="740"/>
      <c r="I46" s="740"/>
      <c r="J46" s="740"/>
      <c r="K46" s="741"/>
      <c r="L46" s="63"/>
      <c r="M46" s="51"/>
      <c r="N46" s="51"/>
      <c r="O46" s="74"/>
      <c r="P46" s="133"/>
      <c r="Q46" s="137"/>
      <c r="R46" s="137"/>
      <c r="S46" s="137"/>
      <c r="T46" s="137"/>
      <c r="Y46" s="85"/>
    </row>
    <row r="47" spans="1:25" ht="15" customHeight="1" thickTop="1" thickBot="1" x14ac:dyDescent="0.4">
      <c r="A47" s="317"/>
      <c r="B47" s="714"/>
      <c r="C47" s="715"/>
      <c r="D47" s="113"/>
      <c r="E47" s="16"/>
      <c r="F47" s="16"/>
      <c r="G47" s="16"/>
      <c r="H47" s="16"/>
      <c r="I47" s="16"/>
      <c r="J47" s="16"/>
      <c r="K47" s="16"/>
      <c r="L47" s="14"/>
      <c r="M47" s="8"/>
      <c r="N47" s="8"/>
      <c r="O47" s="264"/>
      <c r="P47" s="133"/>
      <c r="Q47" s="126"/>
      <c r="Y47" s="85"/>
    </row>
    <row r="48" spans="1:25" ht="18.75" customHeight="1" thickTop="1" thickBot="1" x14ac:dyDescent="0.4">
      <c r="B48" s="588" t="s">
        <v>10</v>
      </c>
      <c r="C48" s="589"/>
      <c r="D48" s="589"/>
      <c r="E48" s="589"/>
      <c r="F48" s="589"/>
      <c r="G48" s="589"/>
      <c r="H48" s="589"/>
      <c r="I48" s="589"/>
      <c r="J48" s="589"/>
      <c r="K48" s="589"/>
      <c r="L48" s="589"/>
      <c r="M48" s="589"/>
      <c r="N48" s="590"/>
      <c r="O48" s="261"/>
      <c r="P48" s="133"/>
      <c r="Q48" s="126"/>
      <c r="Y48" s="85"/>
    </row>
    <row r="49" spans="1:54" ht="3.75" customHeight="1" thickTop="1" thickBot="1" x14ac:dyDescent="0.4">
      <c r="A49" s="320"/>
      <c r="B49" s="7"/>
      <c r="C49" s="7"/>
      <c r="D49" s="7"/>
      <c r="E49" s="7"/>
      <c r="F49" s="7"/>
      <c r="G49" s="7"/>
      <c r="H49" s="7"/>
      <c r="I49" s="7"/>
      <c r="J49" s="7"/>
      <c r="K49" s="7"/>
      <c r="L49" s="7"/>
      <c r="M49" s="9"/>
      <c r="N49" s="9"/>
      <c r="O49" s="264"/>
      <c r="P49" s="135"/>
      <c r="Q49" s="126"/>
    </row>
    <row r="50" spans="1:54" s="52" customFormat="1" ht="15.75" customHeight="1" thickTop="1" thickBot="1" x14ac:dyDescent="0.35">
      <c r="A50" s="323"/>
      <c r="B50" s="763" t="s">
        <v>11</v>
      </c>
      <c r="C50" s="754"/>
      <c r="D50" s="754"/>
      <c r="E50" s="754"/>
      <c r="F50" s="754"/>
      <c r="G50" s="754"/>
      <c r="H50" s="754"/>
      <c r="I50" s="753" t="s">
        <v>5</v>
      </c>
      <c r="J50" s="754"/>
      <c r="K50" s="753" t="s">
        <v>6</v>
      </c>
      <c r="L50" s="754"/>
      <c r="M50" s="753" t="s">
        <v>7</v>
      </c>
      <c r="N50" s="755"/>
      <c r="O50" s="268"/>
      <c r="P50" s="135"/>
      <c r="Q50" s="126"/>
    </row>
    <row r="51" spans="1:54" s="52" customFormat="1" ht="15.75" customHeight="1" thickTop="1" thickBot="1" x14ac:dyDescent="0.35">
      <c r="A51" s="323"/>
      <c r="B51" s="761" t="s">
        <v>12</v>
      </c>
      <c r="C51" s="762"/>
      <c r="D51" s="762"/>
      <c r="E51" s="762"/>
      <c r="F51" s="762"/>
      <c r="G51" s="762"/>
      <c r="H51" s="762"/>
      <c r="I51" s="691">
        <f ca="1">S63</f>
        <v>0</v>
      </c>
      <c r="J51" s="692"/>
      <c r="K51" s="691">
        <f ca="1">AA63</f>
        <v>0</v>
      </c>
      <c r="L51" s="692"/>
      <c r="M51" s="691">
        <f ca="1">AH63</f>
        <v>0</v>
      </c>
      <c r="N51" s="775"/>
      <c r="O51" s="268"/>
      <c r="P51" s="135"/>
      <c r="Q51" s="126"/>
    </row>
    <row r="52" spans="1:54" s="52" customFormat="1" ht="15.75" customHeight="1" thickTop="1" thickBot="1" x14ac:dyDescent="0.35">
      <c r="A52" s="323"/>
      <c r="B52" s="696" t="s">
        <v>34</v>
      </c>
      <c r="C52" s="697"/>
      <c r="D52" s="697"/>
      <c r="E52" s="697"/>
      <c r="F52" s="697"/>
      <c r="G52" s="697"/>
      <c r="H52" s="697"/>
      <c r="I52" s="693">
        <f ca="1">T63</f>
        <v>0</v>
      </c>
      <c r="J52" s="546"/>
      <c r="K52" s="693">
        <f ca="1">AB63</f>
        <v>0</v>
      </c>
      <c r="L52" s="546"/>
      <c r="M52" s="693">
        <f ca="1">AI63</f>
        <v>0</v>
      </c>
      <c r="N52" s="565"/>
      <c r="O52" s="268"/>
      <c r="P52" s="135"/>
      <c r="Q52" s="126"/>
      <c r="AQ52" s="568" t="s">
        <v>422</v>
      </c>
    </row>
    <row r="53" spans="1:54" s="52" customFormat="1" ht="15.75" customHeight="1" thickTop="1" thickBot="1" x14ac:dyDescent="0.35">
      <c r="A53" s="323"/>
      <c r="B53" s="696" t="s">
        <v>13</v>
      </c>
      <c r="C53" s="697"/>
      <c r="D53" s="697"/>
      <c r="E53" s="697"/>
      <c r="F53" s="697"/>
      <c r="G53" s="697"/>
      <c r="H53" s="697"/>
      <c r="I53" s="693">
        <f ca="1">U63</f>
        <v>0</v>
      </c>
      <c r="J53" s="546"/>
      <c r="K53" s="693">
        <f ca="1">AC63</f>
        <v>0</v>
      </c>
      <c r="L53" s="546"/>
      <c r="M53" s="693">
        <f ca="1">AJ63</f>
        <v>0</v>
      </c>
      <c r="N53" s="565"/>
      <c r="O53" s="268"/>
      <c r="P53" s="135" t="s">
        <v>238</v>
      </c>
      <c r="Q53" s="126" t="s">
        <v>239</v>
      </c>
      <c r="S53" s="52" t="s">
        <v>239</v>
      </c>
      <c r="T53" s="52" t="s">
        <v>239</v>
      </c>
      <c r="U53" s="52" t="s">
        <v>239</v>
      </c>
      <c r="V53" s="52" t="s">
        <v>239</v>
      </c>
      <c r="W53" s="52" t="s">
        <v>239</v>
      </c>
      <c r="X53" s="52" t="s">
        <v>239</v>
      </c>
      <c r="Y53" s="52" t="s">
        <v>239</v>
      </c>
      <c r="AA53" s="52" t="s">
        <v>239</v>
      </c>
      <c r="AB53" s="52" t="s">
        <v>239</v>
      </c>
      <c r="AC53" s="52" t="s">
        <v>239</v>
      </c>
      <c r="AD53" s="52" t="s">
        <v>239</v>
      </c>
      <c r="AE53" s="52" t="s">
        <v>239</v>
      </c>
      <c r="AF53" s="52" t="s">
        <v>239</v>
      </c>
      <c r="AH53" s="52" t="s">
        <v>239</v>
      </c>
      <c r="AI53" s="52" t="s">
        <v>239</v>
      </c>
      <c r="AJ53" s="52" t="s">
        <v>239</v>
      </c>
      <c r="AK53" s="52" t="s">
        <v>239</v>
      </c>
      <c r="AL53" s="52" t="s">
        <v>239</v>
      </c>
      <c r="AM53" s="52" t="s">
        <v>239</v>
      </c>
      <c r="AO53" s="52" t="s">
        <v>239</v>
      </c>
      <c r="AQ53" s="568"/>
      <c r="AS53" s="52" t="s">
        <v>239</v>
      </c>
      <c r="AT53" s="52" t="s">
        <v>239</v>
      </c>
      <c r="AU53" s="52" t="s">
        <v>239</v>
      </c>
      <c r="AV53" s="52" t="s">
        <v>239</v>
      </c>
      <c r="AW53" s="52" t="s">
        <v>239</v>
      </c>
      <c r="AX53" s="52" t="s">
        <v>239</v>
      </c>
      <c r="BA53" s="355" t="s">
        <v>239</v>
      </c>
      <c r="BB53" s="356" t="s">
        <v>239</v>
      </c>
    </row>
    <row r="54" spans="1:54" s="52" customFormat="1" ht="15.75" customHeight="1" thickTop="1" thickBot="1" x14ac:dyDescent="0.35">
      <c r="A54" s="323"/>
      <c r="B54" s="696" t="s">
        <v>180</v>
      </c>
      <c r="C54" s="697"/>
      <c r="D54" s="697"/>
      <c r="E54" s="697"/>
      <c r="F54" s="697"/>
      <c r="G54" s="697"/>
      <c r="H54" s="697"/>
      <c r="I54" s="693">
        <f ca="1">V63</f>
        <v>0</v>
      </c>
      <c r="J54" s="546"/>
      <c r="K54" s="693">
        <f ca="1">AD63</f>
        <v>0</v>
      </c>
      <c r="L54" s="546"/>
      <c r="M54" s="693">
        <f ca="1">AK63</f>
        <v>0</v>
      </c>
      <c r="N54" s="565"/>
      <c r="O54" s="268"/>
      <c r="P54" s="135" t="s">
        <v>240</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8"/>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7" t="str">
        <f>CONCATENATE(BA55,"-",BA60)</f>
        <v>info-typePart</v>
      </c>
      <c r="BB54" s="358" t="str">
        <f>CONCATENATE(BB55,"-",BB60)</f>
        <v>info-nomPart</v>
      </c>
    </row>
    <row r="55" spans="1:54" s="52" customFormat="1" ht="15.75" customHeight="1" thickTop="1" thickBot="1" x14ac:dyDescent="0.35">
      <c r="A55" s="323"/>
      <c r="B55" s="694" t="s">
        <v>14</v>
      </c>
      <c r="C55" s="695"/>
      <c r="D55" s="695"/>
      <c r="E55" s="695"/>
      <c r="F55" s="695"/>
      <c r="G55" s="695"/>
      <c r="H55" s="695"/>
      <c r="I55" s="700">
        <f ca="1">W63</f>
        <v>0</v>
      </c>
      <c r="J55" s="701"/>
      <c r="K55" s="700">
        <f ca="1">AE63</f>
        <v>0</v>
      </c>
      <c r="L55" s="701"/>
      <c r="M55" s="700">
        <f ca="1">AL63</f>
        <v>0</v>
      </c>
      <c r="N55" s="702"/>
      <c r="O55" s="268"/>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257</v>
      </c>
      <c r="AQ55" s="52" t="s">
        <v>257</v>
      </c>
      <c r="AR55" s="52" t="s">
        <v>193</v>
      </c>
      <c r="AT55" s="52" t="s">
        <v>190</v>
      </c>
      <c r="AU55" s="52" t="s">
        <v>190</v>
      </c>
      <c r="AV55" s="52" t="s">
        <v>191</v>
      </c>
      <c r="AW55" s="52" t="s">
        <v>191</v>
      </c>
      <c r="AX55" s="52" t="s">
        <v>194</v>
      </c>
      <c r="BA55" s="359" t="s">
        <v>194</v>
      </c>
      <c r="BB55" s="360" t="s">
        <v>194</v>
      </c>
    </row>
    <row r="56" spans="1:54" s="52" customFormat="1" ht="0.75" customHeight="1" thickTop="1" thickBot="1" x14ac:dyDescent="0.35">
      <c r="A56" s="323"/>
      <c r="B56" s="698"/>
      <c r="C56" s="699"/>
      <c r="D56" s="699"/>
      <c r="E56" s="699"/>
      <c r="F56" s="699"/>
      <c r="G56" s="699"/>
      <c r="H56" s="699"/>
      <c r="I56" s="678"/>
      <c r="J56" s="679"/>
      <c r="K56" s="678"/>
      <c r="L56" s="679"/>
      <c r="M56" s="678"/>
      <c r="N56" s="774"/>
      <c r="O56" s="268"/>
      <c r="P56" s="135"/>
      <c r="Q56" s="126"/>
    </row>
    <row r="57" spans="1:54" s="52" customFormat="1" ht="15.75" customHeight="1" thickTop="1" thickBot="1" x14ac:dyDescent="0.35">
      <c r="A57" s="323"/>
      <c r="B57" s="680" t="s">
        <v>171</v>
      </c>
      <c r="C57" s="681"/>
      <c r="D57" s="681"/>
      <c r="E57" s="681"/>
      <c r="F57" s="681"/>
      <c r="G57" s="681"/>
      <c r="H57" s="681"/>
      <c r="I57" s="684">
        <f ca="1">X63</f>
        <v>0</v>
      </c>
      <c r="J57" s="685"/>
      <c r="K57" s="684">
        <f ca="1">AF63</f>
        <v>0</v>
      </c>
      <c r="L57" s="685"/>
      <c r="M57" s="684"/>
      <c r="N57" s="770"/>
      <c r="O57" s="268"/>
      <c r="P57" s="135"/>
      <c r="Q57" s="165" t="s">
        <v>133</v>
      </c>
      <c r="AO57" s="791" t="s">
        <v>270</v>
      </c>
      <c r="AP57" s="542" t="s">
        <v>272</v>
      </c>
      <c r="AQ57" s="542" t="s">
        <v>271</v>
      </c>
      <c r="AR57" s="788" t="s">
        <v>137</v>
      </c>
      <c r="AS57" s="603" t="s">
        <v>224</v>
      </c>
      <c r="AT57" s="790" t="s">
        <v>153</v>
      </c>
      <c r="AU57" s="790"/>
      <c r="AV57" s="790" t="s">
        <v>154</v>
      </c>
      <c r="AW57" s="790"/>
      <c r="AY57" s="602" t="s">
        <v>216</v>
      </c>
    </row>
    <row r="58" spans="1:54" s="52" customFormat="1" ht="15.75" customHeight="1" thickTop="1" thickBot="1" x14ac:dyDescent="0.35">
      <c r="A58" s="323"/>
      <c r="B58" s="689" t="s">
        <v>53</v>
      </c>
      <c r="C58" s="690"/>
      <c r="D58" s="690"/>
      <c r="E58" s="690"/>
      <c r="F58" s="690"/>
      <c r="G58" s="690"/>
      <c r="H58" s="690"/>
      <c r="I58" s="682">
        <f ca="1">Y63</f>
        <v>0</v>
      </c>
      <c r="J58" s="789"/>
      <c r="K58" s="682"/>
      <c r="L58" s="789"/>
      <c r="M58" s="682">
        <f ca="1">AM63</f>
        <v>0</v>
      </c>
      <c r="N58" s="683"/>
      <c r="O58" s="268"/>
      <c r="P58" s="135"/>
      <c r="Q58" s="126"/>
      <c r="S58" s="605" t="s">
        <v>112</v>
      </c>
      <c r="T58" s="605"/>
      <c r="U58" s="605"/>
      <c r="V58" s="605"/>
      <c r="W58" s="605"/>
      <c r="X58" s="605"/>
      <c r="Y58" s="605"/>
      <c r="Z58" s="605"/>
      <c r="AA58" s="604" t="s">
        <v>120</v>
      </c>
      <c r="AB58" s="604"/>
      <c r="AC58" s="604"/>
      <c r="AD58" s="604"/>
      <c r="AE58" s="604"/>
      <c r="AF58" s="604"/>
      <c r="AG58" s="604"/>
      <c r="AH58" s="798" t="s">
        <v>121</v>
      </c>
      <c r="AI58" s="798"/>
      <c r="AJ58" s="798"/>
      <c r="AK58" s="798"/>
      <c r="AL58" s="798"/>
      <c r="AM58" s="798"/>
      <c r="AN58" s="798"/>
      <c r="AO58" s="791"/>
      <c r="AP58" s="542"/>
      <c r="AQ58" s="542"/>
      <c r="AR58" s="788"/>
      <c r="AS58" s="603"/>
      <c r="AT58" s="790"/>
      <c r="AU58" s="790"/>
      <c r="AV58" s="790"/>
      <c r="AW58" s="790"/>
      <c r="AX58" s="52" t="s">
        <v>198</v>
      </c>
      <c r="AY58" s="602"/>
    </row>
    <row r="59" spans="1:54" s="52" customFormat="1" ht="15.75" customHeight="1" thickTop="1" thickBot="1" x14ac:dyDescent="0.4">
      <c r="A59" s="323"/>
      <c r="B59" s="792" t="s">
        <v>247</v>
      </c>
      <c r="C59" s="793"/>
      <c r="D59" s="793"/>
      <c r="E59" s="793"/>
      <c r="F59" s="793"/>
      <c r="G59" s="793"/>
      <c r="H59" s="793"/>
      <c r="I59" s="782">
        <f ca="1">SUM(K59,M59)</f>
        <v>0</v>
      </c>
      <c r="J59" s="783"/>
      <c r="K59" s="782">
        <f ca="1">ROUNDUP((SUM(K51:L58)),0)</f>
        <v>0</v>
      </c>
      <c r="L59" s="783"/>
      <c r="M59" s="768">
        <f ca="1">ROUNDUP((SUM(M51:N58)),0)</f>
        <v>0</v>
      </c>
      <c r="N59" s="769"/>
      <c r="O59" s="268"/>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2"/>
    </row>
    <row r="60" spans="1:54" ht="30.65" customHeight="1" thickTop="1" thickBot="1" x14ac:dyDescent="0.4">
      <c r="A60" s="320"/>
      <c r="C60" s="369"/>
      <c r="D60" s="369"/>
      <c r="E60" s="369"/>
      <c r="F60" s="369"/>
      <c r="G60" s="369"/>
      <c r="H60" s="369"/>
      <c r="I60" s="369"/>
      <c r="J60" s="369"/>
      <c r="K60" s="369"/>
      <c r="L60" s="369"/>
      <c r="M60" s="369"/>
      <c r="N60" s="370"/>
      <c r="O60" s="264"/>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0" t="str">
        <f>AO57</f>
        <v>aide personnels fonctionnaire</v>
      </c>
      <c r="AP60" s="430" t="str">
        <f t="shared" ref="AP60:AQ60" si="1">AP57</f>
        <v>apport pers fonct AVEC demande</v>
      </c>
      <c r="AQ60" s="430" t="str">
        <f t="shared" si="1"/>
        <v>apport pers fonct SANS demande</v>
      </c>
      <c r="AR60" s="430" t="str">
        <f>AR57</f>
        <v>aide prestations de service</v>
      </c>
      <c r="AS60" s="430" t="str">
        <f>AS57</f>
        <v>aide Décharges d’enseignement</v>
      </c>
      <c r="AT60" s="210" t="s">
        <v>147</v>
      </c>
      <c r="AU60" s="210" t="s">
        <v>146</v>
      </c>
      <c r="AV60" s="210" t="s">
        <v>147</v>
      </c>
      <c r="AW60" s="210" t="s">
        <v>146</v>
      </c>
      <c r="AY60" s="602"/>
      <c r="BA60" s="361" t="s">
        <v>241</v>
      </c>
      <c r="BB60" s="362" t="s">
        <v>242</v>
      </c>
    </row>
    <row r="61" spans="1:54" ht="18.75" customHeight="1" thickTop="1" thickBot="1" x14ac:dyDescent="0.4">
      <c r="B61" s="588" t="s">
        <v>25</v>
      </c>
      <c r="C61" s="589"/>
      <c r="D61" s="589"/>
      <c r="E61" s="589"/>
      <c r="F61" s="589"/>
      <c r="G61" s="589"/>
      <c r="H61" s="589"/>
      <c r="I61" s="589"/>
      <c r="J61" s="589"/>
      <c r="K61" s="589"/>
      <c r="L61" s="589"/>
      <c r="M61" s="589"/>
      <c r="N61" s="589"/>
      <c r="O61" s="261"/>
      <c r="P61" s="133"/>
      <c r="Q61" s="126"/>
      <c r="R61" s="195" t="s">
        <v>139</v>
      </c>
      <c r="S61" s="18" t="s">
        <v>140</v>
      </c>
      <c r="T61" s="196" t="s">
        <v>143</v>
      </c>
      <c r="U61" s="196" t="s">
        <v>142</v>
      </c>
      <c r="V61" s="219" t="s">
        <v>144</v>
      </c>
      <c r="W61" s="219" t="s">
        <v>141</v>
      </c>
      <c r="X61" s="219" t="s">
        <v>269</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273</v>
      </c>
      <c r="AP61" s="484" t="s">
        <v>273</v>
      </c>
      <c r="AQ61" s="220" t="s">
        <v>274</v>
      </c>
      <c r="AR61" s="197" t="s">
        <v>144</v>
      </c>
      <c r="AS61" s="280" t="s">
        <v>223</v>
      </c>
      <c r="AT61" s="18" t="s">
        <v>155</v>
      </c>
      <c r="AU61" s="18" t="s">
        <v>155</v>
      </c>
      <c r="AV61" s="18" t="s">
        <v>156</v>
      </c>
      <c r="AW61" s="18" t="s">
        <v>156</v>
      </c>
      <c r="AX61" s="18" t="s">
        <v>215</v>
      </c>
      <c r="AY61" s="602"/>
    </row>
    <row r="62" spans="1:54" ht="4.5" customHeight="1" thickTop="1" thickBot="1" x14ac:dyDescent="0.4">
      <c r="A62" s="320"/>
      <c r="B62" s="7"/>
      <c r="C62" s="7"/>
      <c r="D62" s="7"/>
      <c r="E62" s="7"/>
      <c r="F62" s="7"/>
      <c r="G62" s="7"/>
      <c r="H62" s="7"/>
      <c r="I62" s="7"/>
      <c r="J62" s="7"/>
      <c r="K62" s="7"/>
      <c r="L62" s="7"/>
      <c r="M62" s="9"/>
      <c r="N62" s="9"/>
      <c r="O62" s="264"/>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1"/>
    </row>
    <row r="63" spans="1:54" s="52" customFormat="1" ht="15.75" customHeight="1" thickTop="1" thickBot="1" x14ac:dyDescent="0.35">
      <c r="A63" s="323"/>
      <c r="B63" s="686" t="s">
        <v>29</v>
      </c>
      <c r="C63" s="687"/>
      <c r="D63" s="688"/>
      <c r="E63" s="795" t="s">
        <v>26</v>
      </c>
      <c r="F63" s="796"/>
      <c r="G63" s="796"/>
      <c r="H63" s="797"/>
      <c r="I63" s="667" t="s">
        <v>5</v>
      </c>
      <c r="J63" s="668"/>
      <c r="K63" s="667" t="s">
        <v>6</v>
      </c>
      <c r="L63" s="668"/>
      <c r="M63" s="667" t="s">
        <v>7</v>
      </c>
      <c r="N63" s="669"/>
      <c r="O63" s="268"/>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7">
        <f>SUM(AY65:AY84)</f>
        <v>20</v>
      </c>
    </row>
    <row r="64" spans="1:54" ht="15.75" hidden="1" customHeight="1" thickTop="1" thickBot="1" x14ac:dyDescent="0.4">
      <c r="A64" s="325"/>
      <c r="B64" s="90" t="str">
        <f>IF(O64&lt;&gt;"",O64&amp;"-"&amp;COUNTIF(O$47:O64,O64),"")</f>
        <v/>
      </c>
      <c r="C64" s="794" t="e">
        <f>IF(#REF!&lt;&gt;"",#REF!,"")</f>
        <v>#REF!</v>
      </c>
      <c r="D64" s="765"/>
      <c r="E64" s="765"/>
      <c r="F64" s="765"/>
      <c r="G64" s="765"/>
      <c r="H64" s="765"/>
      <c r="I64" s="764" t="e">
        <f>#REF!</f>
        <v>#REF!</v>
      </c>
      <c r="J64" s="765"/>
      <c r="K64" s="764" t="e">
        <f>#REF!</f>
        <v>#REF!</v>
      </c>
      <c r="L64" s="765"/>
      <c r="M64" s="766" t="e">
        <f>#REF!</f>
        <v>#REF!</v>
      </c>
      <c r="N64" s="767"/>
      <c r="O64" s="261"/>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6">
        <v>1</v>
      </c>
      <c r="B65" s="560" t="str">
        <f t="shared" ref="B65:B84" ca="1" si="4">IF(INDIRECT("'"&amp;Q65&amp;"'!D$9")="","",INDIRECT("'"&amp;Q65&amp;"'!D$9"))</f>
        <v/>
      </c>
      <c r="C65" s="561" t="str">
        <f>IF(Part2!$D$7="", "", Part2!$D$7)</f>
        <v/>
      </c>
      <c r="D65" s="562"/>
      <c r="E65" s="554" t="str">
        <f t="shared" ref="E65:E84" ca="1" si="5">IF(INDIRECT("'"&amp;Q65&amp;"'!D$7")="","",INDIRECT("'"&amp;Q65&amp;"'!D$7"))</f>
        <v/>
      </c>
      <c r="F65" s="555"/>
      <c r="G65" s="555"/>
      <c r="H65" s="556"/>
      <c r="I65" s="545">
        <f t="shared" ref="I65:I84" ca="1" si="6">Z65</f>
        <v>0</v>
      </c>
      <c r="J65" s="546"/>
      <c r="K65" s="545">
        <f t="shared" ref="K65:K84" ca="1" si="7">AG65</f>
        <v>0</v>
      </c>
      <c r="L65" s="546"/>
      <c r="M65" s="545">
        <f t="shared" ref="M65:M84" ca="1" si="8">AN65</f>
        <v>0</v>
      </c>
      <c r="N65" s="565"/>
      <c r="O65" s="268"/>
      <c r="P65" s="354" t="s">
        <v>239</v>
      </c>
      <c r="Q65" s="363"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1" t="str">
        <f t="shared" ca="1" si="15"/>
        <v/>
      </c>
      <c r="AY65" s="254">
        <v>1</v>
      </c>
      <c r="BA65" s="355" t="str">
        <f t="shared" ref="BA65:BA84" ca="1" si="16">B65</f>
        <v/>
      </c>
      <c r="BB65" s="356" t="str">
        <f t="shared" ref="BB65:BB84" ca="1" si="17">E65</f>
        <v/>
      </c>
    </row>
    <row r="66" spans="1:54" s="52" customFormat="1" ht="24" customHeight="1" thickTop="1" thickBot="1" x14ac:dyDescent="0.35">
      <c r="A66" s="326">
        <v>2</v>
      </c>
      <c r="B66" s="560" t="str">
        <f t="shared" ca="1" si="4"/>
        <v/>
      </c>
      <c r="C66" s="561" t="str">
        <f>IF(Part2!$D$7="", "", Part2!$D$7)</f>
        <v/>
      </c>
      <c r="D66" s="562"/>
      <c r="E66" s="554" t="str">
        <f t="shared" ca="1" si="5"/>
        <v/>
      </c>
      <c r="F66" s="555"/>
      <c r="G66" s="555"/>
      <c r="H66" s="556"/>
      <c r="I66" s="545">
        <f t="shared" ca="1" si="6"/>
        <v>0</v>
      </c>
      <c r="J66" s="546"/>
      <c r="K66" s="545">
        <f t="shared" ca="1" si="7"/>
        <v>0</v>
      </c>
      <c r="L66" s="546"/>
      <c r="M66" s="545">
        <f t="shared" ca="1" si="8"/>
        <v>0</v>
      </c>
      <c r="N66" s="565"/>
      <c r="O66" s="268"/>
      <c r="P66" s="354" t="s">
        <v>239</v>
      </c>
      <c r="Q66" s="364"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2">
        <f t="shared" ca="1" si="15"/>
        <v>0</v>
      </c>
      <c r="AY66" s="255">
        <v>1</v>
      </c>
      <c r="BA66" s="357" t="str">
        <f t="shared" ca="1" si="16"/>
        <v/>
      </c>
      <c r="BB66" s="358" t="str">
        <f t="shared" ca="1" si="17"/>
        <v/>
      </c>
    </row>
    <row r="67" spans="1:54" s="52" customFormat="1" ht="24" customHeight="1" thickTop="1" thickBot="1" x14ac:dyDescent="0.35">
      <c r="A67" s="326">
        <v>3</v>
      </c>
      <c r="B67" s="560" t="str">
        <f t="shared" ca="1" si="4"/>
        <v/>
      </c>
      <c r="C67" s="561" t="str">
        <f>IF(Part2!$D$7="", "", Part2!$D$7)</f>
        <v/>
      </c>
      <c r="D67" s="562"/>
      <c r="E67" s="554" t="str">
        <f t="shared" ca="1" si="5"/>
        <v/>
      </c>
      <c r="F67" s="555"/>
      <c r="G67" s="555"/>
      <c r="H67" s="556"/>
      <c r="I67" s="545">
        <f t="shared" ca="1" si="6"/>
        <v>0</v>
      </c>
      <c r="J67" s="546"/>
      <c r="K67" s="545">
        <f t="shared" ca="1" si="7"/>
        <v>0</v>
      </c>
      <c r="L67" s="546"/>
      <c r="M67" s="545">
        <f t="shared" ca="1" si="8"/>
        <v>0</v>
      </c>
      <c r="N67" s="565"/>
      <c r="O67" s="268"/>
      <c r="P67" s="354" t="s">
        <v>239</v>
      </c>
      <c r="Q67" s="364"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2">
        <f t="shared" ca="1" si="15"/>
        <v>0</v>
      </c>
      <c r="AY67" s="255">
        <v>1</v>
      </c>
      <c r="BA67" s="357" t="str">
        <f t="shared" ca="1" si="16"/>
        <v/>
      </c>
      <c r="BB67" s="358" t="str">
        <f t="shared" ca="1" si="17"/>
        <v/>
      </c>
    </row>
    <row r="68" spans="1:54" s="52" customFormat="1" ht="24" customHeight="1" thickTop="1" thickBot="1" x14ac:dyDescent="0.35">
      <c r="A68" s="326">
        <v>4</v>
      </c>
      <c r="B68" s="560" t="str">
        <f t="shared" ca="1" si="4"/>
        <v/>
      </c>
      <c r="C68" s="561" t="str">
        <f>IF(Part2!$D$7="", "", Part2!$D$7)</f>
        <v/>
      </c>
      <c r="D68" s="562"/>
      <c r="E68" s="554" t="str">
        <f t="shared" ca="1" si="5"/>
        <v/>
      </c>
      <c r="F68" s="555"/>
      <c r="G68" s="555"/>
      <c r="H68" s="556"/>
      <c r="I68" s="545">
        <f t="shared" ca="1" si="6"/>
        <v>0</v>
      </c>
      <c r="J68" s="546"/>
      <c r="K68" s="545">
        <f t="shared" ca="1" si="7"/>
        <v>0</v>
      </c>
      <c r="L68" s="546"/>
      <c r="M68" s="545">
        <f t="shared" ca="1" si="8"/>
        <v>0</v>
      </c>
      <c r="N68" s="565"/>
      <c r="O68" s="268"/>
      <c r="P68" s="354" t="s">
        <v>239</v>
      </c>
      <c r="Q68" s="364"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2">
        <f t="shared" ca="1" si="15"/>
        <v>0</v>
      </c>
      <c r="AY68" s="255">
        <v>1</v>
      </c>
      <c r="BA68" s="357" t="str">
        <f t="shared" ca="1" si="16"/>
        <v/>
      </c>
      <c r="BB68" s="358" t="str">
        <f t="shared" ca="1" si="17"/>
        <v/>
      </c>
    </row>
    <row r="69" spans="1:54" s="52" customFormat="1" ht="24" customHeight="1" thickTop="1" thickBot="1" x14ac:dyDescent="0.35">
      <c r="A69" s="326">
        <v>5</v>
      </c>
      <c r="B69" s="560" t="str">
        <f t="shared" ca="1" si="4"/>
        <v/>
      </c>
      <c r="C69" s="561" t="str">
        <f>IF(Part2!$D$7="", "", Part2!$D$7)</f>
        <v/>
      </c>
      <c r="D69" s="562"/>
      <c r="E69" s="554" t="str">
        <f t="shared" ca="1" si="5"/>
        <v/>
      </c>
      <c r="F69" s="555"/>
      <c r="G69" s="555"/>
      <c r="H69" s="556"/>
      <c r="I69" s="545">
        <f t="shared" ca="1" si="6"/>
        <v>0</v>
      </c>
      <c r="J69" s="546"/>
      <c r="K69" s="545">
        <f t="shared" ca="1" si="7"/>
        <v>0</v>
      </c>
      <c r="L69" s="546"/>
      <c r="M69" s="545">
        <f t="shared" ca="1" si="8"/>
        <v>0</v>
      </c>
      <c r="N69" s="565"/>
      <c r="O69" s="268"/>
      <c r="P69" s="354" t="s">
        <v>239</v>
      </c>
      <c r="Q69" s="365"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3">
        <f t="shared" ca="1" si="15"/>
        <v>0</v>
      </c>
      <c r="AY69" s="256">
        <v>1</v>
      </c>
      <c r="BA69" s="357" t="str">
        <f t="shared" ca="1" si="16"/>
        <v/>
      </c>
      <c r="BB69" s="358" t="str">
        <f t="shared" ca="1" si="17"/>
        <v/>
      </c>
    </row>
    <row r="70" spans="1:54" s="52" customFormat="1" ht="24" customHeight="1" thickTop="1" thickBot="1" x14ac:dyDescent="0.35">
      <c r="A70" s="326">
        <v>6</v>
      </c>
      <c r="B70" s="560" t="str">
        <f t="shared" ca="1" si="4"/>
        <v/>
      </c>
      <c r="C70" s="561" t="str">
        <f>IF(Part2!$D$7="", "", Part2!$D$7)</f>
        <v/>
      </c>
      <c r="D70" s="562"/>
      <c r="E70" s="554" t="str">
        <f t="shared" ca="1" si="5"/>
        <v/>
      </c>
      <c r="F70" s="555"/>
      <c r="G70" s="555"/>
      <c r="H70" s="556"/>
      <c r="I70" s="545">
        <f t="shared" ca="1" si="6"/>
        <v>0</v>
      </c>
      <c r="J70" s="546"/>
      <c r="K70" s="545">
        <f t="shared" ca="1" si="7"/>
        <v>0</v>
      </c>
      <c r="L70" s="546"/>
      <c r="M70" s="545">
        <f t="shared" ca="1" si="8"/>
        <v>0</v>
      </c>
      <c r="N70" s="565"/>
      <c r="O70" s="268"/>
      <c r="P70" s="354" t="s">
        <v>239</v>
      </c>
      <c r="Q70" s="366"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1">
        <f t="shared" ca="1" si="15"/>
        <v>0</v>
      </c>
      <c r="AY70" s="254">
        <v>1</v>
      </c>
      <c r="BA70" s="357" t="str">
        <f t="shared" ca="1" si="16"/>
        <v/>
      </c>
      <c r="BB70" s="358" t="str">
        <f t="shared" ca="1" si="17"/>
        <v/>
      </c>
    </row>
    <row r="71" spans="1:54" s="52" customFormat="1" ht="24" customHeight="1" thickTop="1" thickBot="1" x14ac:dyDescent="0.35">
      <c r="A71" s="326">
        <v>7</v>
      </c>
      <c r="B71" s="560" t="str">
        <f t="shared" ca="1" si="4"/>
        <v/>
      </c>
      <c r="C71" s="561" t="str">
        <f>IF(Part2!$D$7="", "", Part2!$D$7)</f>
        <v/>
      </c>
      <c r="D71" s="562"/>
      <c r="E71" s="554" t="str">
        <f t="shared" ca="1" si="5"/>
        <v/>
      </c>
      <c r="F71" s="555"/>
      <c r="G71" s="555"/>
      <c r="H71" s="556"/>
      <c r="I71" s="545">
        <f t="shared" ca="1" si="6"/>
        <v>0</v>
      </c>
      <c r="J71" s="546"/>
      <c r="K71" s="545">
        <f t="shared" ca="1" si="7"/>
        <v>0</v>
      </c>
      <c r="L71" s="546"/>
      <c r="M71" s="545">
        <f t="shared" ca="1" si="8"/>
        <v>0</v>
      </c>
      <c r="N71" s="565"/>
      <c r="O71" s="268"/>
      <c r="P71" s="354" t="s">
        <v>239</v>
      </c>
      <c r="Q71" s="364"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2">
        <f t="shared" ca="1" si="15"/>
        <v>0</v>
      </c>
      <c r="AY71" s="255">
        <v>1</v>
      </c>
      <c r="BA71" s="357" t="str">
        <f t="shared" ca="1" si="16"/>
        <v/>
      </c>
      <c r="BB71" s="358" t="str">
        <f t="shared" ca="1" si="17"/>
        <v/>
      </c>
    </row>
    <row r="72" spans="1:54" s="52" customFormat="1" ht="24" customHeight="1" thickTop="1" thickBot="1" x14ac:dyDescent="0.35">
      <c r="A72" s="326">
        <v>8</v>
      </c>
      <c r="B72" s="560" t="str">
        <f t="shared" ca="1" si="4"/>
        <v/>
      </c>
      <c r="C72" s="561" t="str">
        <f>IF(Part2!$D$7="", "", Part2!$D$7)</f>
        <v/>
      </c>
      <c r="D72" s="562"/>
      <c r="E72" s="554" t="str">
        <f t="shared" ca="1" si="5"/>
        <v/>
      </c>
      <c r="F72" s="555"/>
      <c r="G72" s="555"/>
      <c r="H72" s="556"/>
      <c r="I72" s="545">
        <f t="shared" ca="1" si="6"/>
        <v>0</v>
      </c>
      <c r="J72" s="546"/>
      <c r="K72" s="545">
        <f t="shared" ca="1" si="7"/>
        <v>0</v>
      </c>
      <c r="L72" s="546"/>
      <c r="M72" s="545">
        <f t="shared" ca="1" si="8"/>
        <v>0</v>
      </c>
      <c r="N72" s="565"/>
      <c r="O72" s="268"/>
      <c r="P72" s="354" t="s">
        <v>239</v>
      </c>
      <c r="Q72" s="364"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2">
        <f t="shared" ca="1" si="15"/>
        <v>0</v>
      </c>
      <c r="AY72" s="255">
        <v>1</v>
      </c>
      <c r="BA72" s="357" t="str">
        <f t="shared" ca="1" si="16"/>
        <v/>
      </c>
      <c r="BB72" s="358" t="str">
        <f t="shared" ca="1" si="17"/>
        <v/>
      </c>
    </row>
    <row r="73" spans="1:54" s="52" customFormat="1" ht="24" customHeight="1" thickTop="1" thickBot="1" x14ac:dyDescent="0.35">
      <c r="A73" s="326">
        <v>9</v>
      </c>
      <c r="B73" s="560" t="str">
        <f t="shared" ca="1" si="4"/>
        <v/>
      </c>
      <c r="C73" s="561" t="str">
        <f>IF(Part2!$D$7="", "", Part2!$D$7)</f>
        <v/>
      </c>
      <c r="D73" s="562"/>
      <c r="E73" s="554" t="str">
        <f t="shared" ca="1" si="5"/>
        <v/>
      </c>
      <c r="F73" s="555"/>
      <c r="G73" s="555"/>
      <c r="H73" s="556"/>
      <c r="I73" s="545">
        <f t="shared" ca="1" si="6"/>
        <v>0</v>
      </c>
      <c r="J73" s="546"/>
      <c r="K73" s="545">
        <f t="shared" ca="1" si="7"/>
        <v>0</v>
      </c>
      <c r="L73" s="546"/>
      <c r="M73" s="545">
        <f t="shared" ca="1" si="8"/>
        <v>0</v>
      </c>
      <c r="N73" s="565"/>
      <c r="O73" s="268"/>
      <c r="P73" s="354" t="s">
        <v>239</v>
      </c>
      <c r="Q73" s="364"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2">
        <f t="shared" ca="1" si="15"/>
        <v>0</v>
      </c>
      <c r="AY73" s="255">
        <v>1</v>
      </c>
      <c r="BA73" s="357" t="str">
        <f t="shared" ca="1" si="16"/>
        <v/>
      </c>
      <c r="BB73" s="358" t="str">
        <f t="shared" ca="1" si="17"/>
        <v/>
      </c>
    </row>
    <row r="74" spans="1:54" s="52" customFormat="1" ht="24" customHeight="1" thickTop="1" thickBot="1" x14ac:dyDescent="0.35">
      <c r="A74" s="326">
        <v>10</v>
      </c>
      <c r="B74" s="560" t="str">
        <f t="shared" ca="1" si="4"/>
        <v/>
      </c>
      <c r="C74" s="561" t="str">
        <f>IF(Part2!$D$7="", "", Part2!$D$7)</f>
        <v/>
      </c>
      <c r="D74" s="562"/>
      <c r="E74" s="554" t="str">
        <f t="shared" ca="1" si="5"/>
        <v/>
      </c>
      <c r="F74" s="555"/>
      <c r="G74" s="555"/>
      <c r="H74" s="556"/>
      <c r="I74" s="545">
        <f t="shared" ca="1" si="6"/>
        <v>0</v>
      </c>
      <c r="J74" s="546"/>
      <c r="K74" s="545">
        <f t="shared" ca="1" si="7"/>
        <v>0</v>
      </c>
      <c r="L74" s="546"/>
      <c r="M74" s="545">
        <f t="shared" ca="1" si="8"/>
        <v>0</v>
      </c>
      <c r="N74" s="565"/>
      <c r="O74" s="268"/>
      <c r="P74" s="354" t="s">
        <v>239</v>
      </c>
      <c r="Q74" s="365"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3">
        <f t="shared" ca="1" si="15"/>
        <v>0</v>
      </c>
      <c r="AY74" s="256">
        <v>1</v>
      </c>
      <c r="BA74" s="357" t="str">
        <f t="shared" ca="1" si="16"/>
        <v/>
      </c>
      <c r="BB74" s="358" t="str">
        <f t="shared" ca="1" si="17"/>
        <v/>
      </c>
    </row>
    <row r="75" spans="1:54" s="52" customFormat="1" ht="24" customHeight="1" thickTop="1" thickBot="1" x14ac:dyDescent="0.35">
      <c r="A75" s="326">
        <v>11</v>
      </c>
      <c r="B75" s="560" t="str">
        <f t="shared" ca="1" si="4"/>
        <v/>
      </c>
      <c r="C75" s="561" t="str">
        <f>IF(Part2!$D$7="", "", Part2!$D$7)</f>
        <v/>
      </c>
      <c r="D75" s="562"/>
      <c r="E75" s="554" t="str">
        <f t="shared" ca="1" si="5"/>
        <v/>
      </c>
      <c r="F75" s="555"/>
      <c r="G75" s="555"/>
      <c r="H75" s="556"/>
      <c r="I75" s="545">
        <f t="shared" ca="1" si="6"/>
        <v>0</v>
      </c>
      <c r="J75" s="546"/>
      <c r="K75" s="545">
        <f t="shared" ca="1" si="7"/>
        <v>0</v>
      </c>
      <c r="L75" s="546"/>
      <c r="M75" s="545">
        <f t="shared" ca="1" si="8"/>
        <v>0</v>
      </c>
      <c r="N75" s="565"/>
      <c r="O75" s="268"/>
      <c r="P75" s="354" t="s">
        <v>239</v>
      </c>
      <c r="Q75" s="366"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1">
        <f t="shared" ca="1" si="22"/>
        <v>0</v>
      </c>
      <c r="AY75" s="254">
        <v>1</v>
      </c>
      <c r="BA75" s="357" t="str">
        <f t="shared" ca="1" si="16"/>
        <v/>
      </c>
      <c r="BB75" s="358" t="str">
        <f t="shared" ca="1" si="17"/>
        <v/>
      </c>
    </row>
    <row r="76" spans="1:54" s="52" customFormat="1" ht="24" customHeight="1" thickTop="1" thickBot="1" x14ac:dyDescent="0.35">
      <c r="A76" s="326">
        <v>12</v>
      </c>
      <c r="B76" s="560" t="str">
        <f t="shared" ca="1" si="4"/>
        <v/>
      </c>
      <c r="C76" s="561" t="str">
        <f>IF(Part2!$D$7="", "", Part2!$D$7)</f>
        <v/>
      </c>
      <c r="D76" s="562"/>
      <c r="E76" s="554" t="str">
        <f t="shared" ca="1" si="5"/>
        <v/>
      </c>
      <c r="F76" s="555"/>
      <c r="G76" s="555"/>
      <c r="H76" s="556"/>
      <c r="I76" s="545">
        <f t="shared" ca="1" si="6"/>
        <v>0</v>
      </c>
      <c r="J76" s="546"/>
      <c r="K76" s="545">
        <f t="shared" ca="1" si="7"/>
        <v>0</v>
      </c>
      <c r="L76" s="546"/>
      <c r="M76" s="545">
        <f t="shared" ca="1" si="8"/>
        <v>0</v>
      </c>
      <c r="N76" s="565"/>
      <c r="O76" s="268"/>
      <c r="P76" s="354" t="s">
        <v>239</v>
      </c>
      <c r="Q76" s="364"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2">
        <f t="shared" ca="1" si="22"/>
        <v>0</v>
      </c>
      <c r="AY76" s="255">
        <v>1</v>
      </c>
      <c r="BA76" s="357" t="str">
        <f t="shared" ca="1" si="16"/>
        <v/>
      </c>
      <c r="BB76" s="358" t="str">
        <f t="shared" ca="1" si="17"/>
        <v/>
      </c>
    </row>
    <row r="77" spans="1:54" s="52" customFormat="1" ht="24" customHeight="1" thickTop="1" thickBot="1" x14ac:dyDescent="0.35">
      <c r="A77" s="326">
        <v>13</v>
      </c>
      <c r="B77" s="560" t="str">
        <f t="shared" ca="1" si="4"/>
        <v/>
      </c>
      <c r="C77" s="561" t="str">
        <f>IF(Part2!$D$7="", "", Part2!$D$7)</f>
        <v/>
      </c>
      <c r="D77" s="562"/>
      <c r="E77" s="554" t="str">
        <f t="shared" ca="1" si="5"/>
        <v/>
      </c>
      <c r="F77" s="555"/>
      <c r="G77" s="555"/>
      <c r="H77" s="556"/>
      <c r="I77" s="545">
        <f t="shared" ca="1" si="6"/>
        <v>0</v>
      </c>
      <c r="J77" s="546"/>
      <c r="K77" s="545">
        <f t="shared" ca="1" si="7"/>
        <v>0</v>
      </c>
      <c r="L77" s="546"/>
      <c r="M77" s="545">
        <f t="shared" ca="1" si="8"/>
        <v>0</v>
      </c>
      <c r="N77" s="565"/>
      <c r="O77" s="268"/>
      <c r="P77" s="354" t="s">
        <v>239</v>
      </c>
      <c r="Q77" s="364"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2">
        <f t="shared" ca="1" si="22"/>
        <v>0</v>
      </c>
      <c r="AY77" s="255">
        <v>1</v>
      </c>
      <c r="BA77" s="357" t="str">
        <f t="shared" ca="1" si="16"/>
        <v/>
      </c>
      <c r="BB77" s="358" t="str">
        <f t="shared" ca="1" si="17"/>
        <v/>
      </c>
    </row>
    <row r="78" spans="1:54" s="52" customFormat="1" ht="24" customHeight="1" thickTop="1" thickBot="1" x14ac:dyDescent="0.35">
      <c r="A78" s="326">
        <v>14</v>
      </c>
      <c r="B78" s="560" t="str">
        <f t="shared" ca="1" si="4"/>
        <v/>
      </c>
      <c r="C78" s="561" t="str">
        <f>IF(Part2!$D$7="", "", Part2!$D$7)</f>
        <v/>
      </c>
      <c r="D78" s="562"/>
      <c r="E78" s="554" t="str">
        <f t="shared" ca="1" si="5"/>
        <v/>
      </c>
      <c r="F78" s="555"/>
      <c r="G78" s="555"/>
      <c r="H78" s="556"/>
      <c r="I78" s="545">
        <f t="shared" ca="1" si="6"/>
        <v>0</v>
      </c>
      <c r="J78" s="546"/>
      <c r="K78" s="545">
        <f t="shared" ca="1" si="7"/>
        <v>0</v>
      </c>
      <c r="L78" s="546"/>
      <c r="M78" s="545">
        <f t="shared" ca="1" si="8"/>
        <v>0</v>
      </c>
      <c r="N78" s="565"/>
      <c r="O78" s="268"/>
      <c r="P78" s="354" t="s">
        <v>239</v>
      </c>
      <c r="Q78" s="364"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2">
        <f t="shared" ca="1" si="22"/>
        <v>0</v>
      </c>
      <c r="AY78" s="255">
        <v>1</v>
      </c>
      <c r="BA78" s="357" t="str">
        <f t="shared" ca="1" si="16"/>
        <v/>
      </c>
      <c r="BB78" s="358" t="str">
        <f t="shared" ca="1" si="17"/>
        <v/>
      </c>
    </row>
    <row r="79" spans="1:54" s="52" customFormat="1" ht="24" customHeight="1" thickTop="1" thickBot="1" x14ac:dyDescent="0.35">
      <c r="A79" s="326">
        <v>15</v>
      </c>
      <c r="B79" s="560" t="str">
        <f t="shared" ca="1" si="4"/>
        <v/>
      </c>
      <c r="C79" s="561" t="str">
        <f>IF(Part2!$D$7="", "", Part2!$D$7)</f>
        <v/>
      </c>
      <c r="D79" s="562"/>
      <c r="E79" s="554" t="str">
        <f t="shared" ca="1" si="5"/>
        <v/>
      </c>
      <c r="F79" s="555"/>
      <c r="G79" s="555"/>
      <c r="H79" s="556"/>
      <c r="I79" s="545">
        <f t="shared" ca="1" si="6"/>
        <v>0</v>
      </c>
      <c r="J79" s="546"/>
      <c r="K79" s="545">
        <f t="shared" ca="1" si="7"/>
        <v>0</v>
      </c>
      <c r="L79" s="546"/>
      <c r="M79" s="545">
        <f t="shared" ca="1" si="8"/>
        <v>0</v>
      </c>
      <c r="N79" s="565"/>
      <c r="O79" s="268"/>
      <c r="P79" s="354" t="s">
        <v>239</v>
      </c>
      <c r="Q79" s="365"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3">
        <f t="shared" ca="1" si="22"/>
        <v>0</v>
      </c>
      <c r="AY79" s="256">
        <v>1</v>
      </c>
      <c r="BA79" s="357" t="str">
        <f t="shared" ca="1" si="16"/>
        <v/>
      </c>
      <c r="BB79" s="358" t="str">
        <f t="shared" ca="1" si="17"/>
        <v/>
      </c>
    </row>
    <row r="80" spans="1:54" s="52" customFormat="1" ht="24" customHeight="1" thickTop="1" thickBot="1" x14ac:dyDescent="0.35">
      <c r="A80" s="326">
        <v>16</v>
      </c>
      <c r="B80" s="560" t="str">
        <f t="shared" ca="1" si="4"/>
        <v/>
      </c>
      <c r="C80" s="561" t="str">
        <f>IF(Part2!$D$7="", "", Part2!$D$7)</f>
        <v/>
      </c>
      <c r="D80" s="562"/>
      <c r="E80" s="554" t="str">
        <f t="shared" ca="1" si="5"/>
        <v/>
      </c>
      <c r="F80" s="555"/>
      <c r="G80" s="555"/>
      <c r="H80" s="556"/>
      <c r="I80" s="545">
        <f t="shared" ca="1" si="6"/>
        <v>0</v>
      </c>
      <c r="J80" s="546"/>
      <c r="K80" s="545">
        <f t="shared" ca="1" si="7"/>
        <v>0</v>
      </c>
      <c r="L80" s="546"/>
      <c r="M80" s="545">
        <f t="shared" ca="1" si="8"/>
        <v>0</v>
      </c>
      <c r="N80" s="565"/>
      <c r="O80" s="268"/>
      <c r="P80" s="354" t="s">
        <v>239</v>
      </c>
      <c r="Q80" s="364"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2">
        <f t="shared" ca="1" si="22"/>
        <v>0</v>
      </c>
      <c r="AY80" s="255">
        <v>1</v>
      </c>
      <c r="BA80" s="357" t="str">
        <f t="shared" ca="1" si="16"/>
        <v/>
      </c>
      <c r="BB80" s="358" t="str">
        <f t="shared" ca="1" si="17"/>
        <v/>
      </c>
    </row>
    <row r="81" spans="1:54" s="52" customFormat="1" ht="24" customHeight="1" thickTop="1" thickBot="1" x14ac:dyDescent="0.35">
      <c r="A81" s="326">
        <v>17</v>
      </c>
      <c r="B81" s="560" t="str">
        <f t="shared" ca="1" si="4"/>
        <v/>
      </c>
      <c r="C81" s="561" t="str">
        <f>IF(Part2!$D$7="", "", Part2!$D$7)</f>
        <v/>
      </c>
      <c r="D81" s="562"/>
      <c r="E81" s="554" t="str">
        <f t="shared" ca="1" si="5"/>
        <v/>
      </c>
      <c r="F81" s="555"/>
      <c r="G81" s="555"/>
      <c r="H81" s="556"/>
      <c r="I81" s="545">
        <f t="shared" ca="1" si="6"/>
        <v>0</v>
      </c>
      <c r="J81" s="546"/>
      <c r="K81" s="545">
        <f t="shared" ca="1" si="7"/>
        <v>0</v>
      </c>
      <c r="L81" s="546"/>
      <c r="M81" s="545">
        <f t="shared" ca="1" si="8"/>
        <v>0</v>
      </c>
      <c r="N81" s="565"/>
      <c r="O81" s="268"/>
      <c r="P81" s="354" t="s">
        <v>239</v>
      </c>
      <c r="Q81" s="364"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2">
        <f t="shared" ca="1" si="22"/>
        <v>0</v>
      </c>
      <c r="AY81" s="255">
        <v>1</v>
      </c>
      <c r="BA81" s="357" t="str">
        <f t="shared" ca="1" si="16"/>
        <v/>
      </c>
      <c r="BB81" s="358" t="str">
        <f t="shared" ca="1" si="17"/>
        <v/>
      </c>
    </row>
    <row r="82" spans="1:54" s="52" customFormat="1" ht="24" customHeight="1" thickTop="1" thickBot="1" x14ac:dyDescent="0.35">
      <c r="A82" s="326">
        <v>18</v>
      </c>
      <c r="B82" s="560" t="str">
        <f t="shared" ca="1" si="4"/>
        <v/>
      </c>
      <c r="C82" s="561" t="str">
        <f>IF(Part2!$D$7="", "", Part2!$D$7)</f>
        <v/>
      </c>
      <c r="D82" s="562"/>
      <c r="E82" s="554" t="str">
        <f t="shared" ca="1" si="5"/>
        <v/>
      </c>
      <c r="F82" s="555"/>
      <c r="G82" s="555"/>
      <c r="H82" s="556"/>
      <c r="I82" s="545">
        <f t="shared" ca="1" si="6"/>
        <v>0</v>
      </c>
      <c r="J82" s="546"/>
      <c r="K82" s="545">
        <f t="shared" ca="1" si="7"/>
        <v>0</v>
      </c>
      <c r="L82" s="546"/>
      <c r="M82" s="545">
        <f t="shared" ca="1" si="8"/>
        <v>0</v>
      </c>
      <c r="N82" s="565"/>
      <c r="O82" s="268"/>
      <c r="P82" s="354" t="s">
        <v>239</v>
      </c>
      <c r="Q82" s="364"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2">
        <f t="shared" ca="1" si="22"/>
        <v>0</v>
      </c>
      <c r="AY82" s="255">
        <v>1</v>
      </c>
      <c r="BA82" s="357" t="str">
        <f t="shared" ca="1" si="16"/>
        <v/>
      </c>
      <c r="BB82" s="358" t="str">
        <f t="shared" ca="1" si="17"/>
        <v/>
      </c>
    </row>
    <row r="83" spans="1:54" s="52" customFormat="1" ht="24" customHeight="1" thickTop="1" thickBot="1" x14ac:dyDescent="0.35">
      <c r="A83" s="326">
        <v>19</v>
      </c>
      <c r="B83" s="560" t="str">
        <f t="shared" ca="1" si="4"/>
        <v/>
      </c>
      <c r="C83" s="561" t="str">
        <f>IF(Part2!$D$7="", "", Part2!$D$7)</f>
        <v/>
      </c>
      <c r="D83" s="562"/>
      <c r="E83" s="554" t="str">
        <f t="shared" ca="1" si="5"/>
        <v/>
      </c>
      <c r="F83" s="555"/>
      <c r="G83" s="555"/>
      <c r="H83" s="556"/>
      <c r="I83" s="545">
        <f t="shared" ca="1" si="6"/>
        <v>0</v>
      </c>
      <c r="J83" s="546"/>
      <c r="K83" s="545">
        <f t="shared" ca="1" si="7"/>
        <v>0</v>
      </c>
      <c r="L83" s="546"/>
      <c r="M83" s="545">
        <f t="shared" ca="1" si="8"/>
        <v>0</v>
      </c>
      <c r="N83" s="565"/>
      <c r="O83" s="268"/>
      <c r="P83" s="354" t="s">
        <v>239</v>
      </c>
      <c r="Q83" s="364"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2">
        <f t="shared" ca="1" si="22"/>
        <v>0</v>
      </c>
      <c r="AY83" s="255">
        <v>1</v>
      </c>
      <c r="BA83" s="357" t="str">
        <f t="shared" ca="1" si="16"/>
        <v/>
      </c>
      <c r="BB83" s="358" t="str">
        <f t="shared" ca="1" si="17"/>
        <v/>
      </c>
    </row>
    <row r="84" spans="1:54" s="52" customFormat="1" ht="24" customHeight="1" thickTop="1" thickBot="1" x14ac:dyDescent="0.35">
      <c r="A84" s="326">
        <v>20</v>
      </c>
      <c r="B84" s="560" t="str">
        <f t="shared" ca="1" si="4"/>
        <v/>
      </c>
      <c r="C84" s="561" t="str">
        <f>IF(Part2!$D$7="", "", Part2!$D$7)</f>
        <v/>
      </c>
      <c r="D84" s="562"/>
      <c r="E84" s="554" t="str">
        <f t="shared" ca="1" si="5"/>
        <v/>
      </c>
      <c r="F84" s="555"/>
      <c r="G84" s="555"/>
      <c r="H84" s="556"/>
      <c r="I84" s="545">
        <f t="shared" ca="1" si="6"/>
        <v>0</v>
      </c>
      <c r="J84" s="546"/>
      <c r="K84" s="545">
        <f t="shared" ca="1" si="7"/>
        <v>0</v>
      </c>
      <c r="L84" s="546"/>
      <c r="M84" s="545">
        <f t="shared" ca="1" si="8"/>
        <v>0</v>
      </c>
      <c r="N84" s="565"/>
      <c r="O84" s="268"/>
      <c r="P84" s="354" t="s">
        <v>239</v>
      </c>
      <c r="Q84" s="365"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3">
        <f t="shared" ca="1" si="22"/>
        <v>0</v>
      </c>
      <c r="AY84" s="256">
        <v>1</v>
      </c>
      <c r="BA84" s="359" t="str">
        <f t="shared" ca="1" si="16"/>
        <v/>
      </c>
      <c r="BB84" s="360" t="str">
        <f t="shared" ca="1" si="17"/>
        <v/>
      </c>
    </row>
    <row r="85" spans="1:54" s="52" customFormat="1" ht="15.75" customHeight="1" thickTop="1" thickBot="1" x14ac:dyDescent="0.4">
      <c r="A85" s="323"/>
      <c r="B85" s="799" t="s">
        <v>248</v>
      </c>
      <c r="C85" s="800"/>
      <c r="D85" s="800"/>
      <c r="E85" s="800"/>
      <c r="F85" s="800"/>
      <c r="G85" s="800"/>
      <c r="H85" s="800"/>
      <c r="I85" s="574">
        <f ca="1">SUM(K85,M85)</f>
        <v>0</v>
      </c>
      <c r="J85" s="675"/>
      <c r="K85" s="574">
        <f ca="1">ROUNDUP((SUM(K65:L84)),0)</f>
        <v>0</v>
      </c>
      <c r="L85" s="675"/>
      <c r="M85" s="574">
        <f ca="1">ROUNDUP((SUM(M65:N84)),0)</f>
        <v>0</v>
      </c>
      <c r="N85" s="575"/>
      <c r="O85" s="268"/>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2"/>
      <c r="AT85" s="211"/>
      <c r="AU85" s="212"/>
      <c r="AV85" s="211"/>
      <c r="AW85" s="212"/>
    </row>
    <row r="86" spans="1:54" ht="11.25" customHeight="1" thickTop="1" thickBot="1" x14ac:dyDescent="0.4">
      <c r="A86" s="320"/>
      <c r="B86" s="10"/>
      <c r="C86" s="10"/>
      <c r="D86" s="10"/>
      <c r="E86" s="10"/>
      <c r="F86" s="10"/>
      <c r="G86" s="10"/>
      <c r="H86" s="10"/>
      <c r="I86" s="10"/>
      <c r="J86" s="10"/>
      <c r="K86" s="10"/>
      <c r="L86" s="10"/>
      <c r="M86" s="11"/>
      <c r="N86" s="11"/>
      <c r="O86" s="264"/>
      <c r="P86" s="133"/>
      <c r="Q86" s="126"/>
    </row>
    <row r="87" spans="1:54" ht="18.75" customHeight="1" thickTop="1" thickBot="1" x14ac:dyDescent="0.4">
      <c r="B87" s="588" t="s">
        <v>62</v>
      </c>
      <c r="C87" s="589"/>
      <c r="D87" s="589"/>
      <c r="E87" s="589"/>
      <c r="F87" s="589"/>
      <c r="G87" s="589"/>
      <c r="H87" s="589"/>
      <c r="I87" s="589"/>
      <c r="J87" s="589"/>
      <c r="K87" s="589"/>
      <c r="L87" s="589"/>
      <c r="M87" s="589"/>
      <c r="N87" s="589"/>
      <c r="O87" s="270"/>
      <c r="Q87" s="126"/>
    </row>
    <row r="88" spans="1:54" ht="4.5" customHeight="1" thickTop="1" thickBot="1" x14ac:dyDescent="0.4">
      <c r="P88" s="18"/>
      <c r="Q88" s="126"/>
    </row>
    <row r="89" spans="1:54" s="18" customFormat="1" ht="12.75" customHeight="1" thickTop="1" x14ac:dyDescent="0.25">
      <c r="A89" s="88"/>
      <c r="B89" s="582" t="s">
        <v>29</v>
      </c>
      <c r="C89" s="583"/>
      <c r="D89" s="584"/>
      <c r="E89" s="576" t="s">
        <v>26</v>
      </c>
      <c r="F89" s="577"/>
      <c r="G89" s="577"/>
      <c r="H89" s="578"/>
      <c r="I89" s="563" t="s">
        <v>12</v>
      </c>
      <c r="J89" s="563" t="s">
        <v>34</v>
      </c>
      <c r="K89" s="563" t="s">
        <v>13</v>
      </c>
      <c r="L89" s="563" t="s">
        <v>181</v>
      </c>
      <c r="M89" s="563" t="s">
        <v>14</v>
      </c>
      <c r="N89" s="566" t="s">
        <v>171</v>
      </c>
      <c r="O89" s="272"/>
      <c r="Q89" s="126"/>
    </row>
    <row r="90" spans="1:54" s="18" customFormat="1" ht="12.75" customHeight="1" thickBot="1" x14ac:dyDescent="0.3">
      <c r="A90" s="88"/>
      <c r="B90" s="585"/>
      <c r="C90" s="586"/>
      <c r="D90" s="587"/>
      <c r="E90" s="579"/>
      <c r="F90" s="580"/>
      <c r="G90" s="580"/>
      <c r="H90" s="581"/>
      <c r="I90" s="564"/>
      <c r="J90" s="564"/>
      <c r="K90" s="564"/>
      <c r="L90" s="564"/>
      <c r="M90" s="564"/>
      <c r="N90" s="567"/>
      <c r="O90" s="272"/>
      <c r="Q90" s="126"/>
    </row>
    <row r="91" spans="1:54" s="18" customFormat="1" ht="24" customHeight="1" thickTop="1" thickBot="1" x14ac:dyDescent="0.3">
      <c r="A91" s="326">
        <v>1</v>
      </c>
      <c r="B91" s="560" t="str">
        <f t="shared" ref="B91:B110" ca="1" si="23">IF(INDIRECT("'"&amp;Q65&amp;"'!D$9")="","",INDIRECT("'"&amp;Q65&amp;"'!D$9"))</f>
        <v/>
      </c>
      <c r="C91" s="561" t="str">
        <f>IF(Part2!$D$7="", "", Part2!$D$7)</f>
        <v/>
      </c>
      <c r="D91" s="562"/>
      <c r="E91" s="554" t="str">
        <f ca="1">IF(INDIRECT("'"&amp;Q65&amp;"'!D$7")="","",INDIRECT("'"&amp;Q65&amp;"'!D$7"))</f>
        <v/>
      </c>
      <c r="F91" s="555"/>
      <c r="G91" s="555"/>
      <c r="H91" s="556"/>
      <c r="I91" s="96">
        <f t="shared" ref="I91:I110" ca="1" si="24">AA65</f>
        <v>0</v>
      </c>
      <c r="J91" s="96">
        <f t="shared" ref="J91:J110" ca="1" si="25">AB65</f>
        <v>0</v>
      </c>
      <c r="K91" s="96">
        <f t="shared" ref="K91:K110" ca="1" si="26">AC65</f>
        <v>0</v>
      </c>
      <c r="L91" s="96">
        <f t="shared" ref="L91:L110" ca="1" si="27">AD65</f>
        <v>0</v>
      </c>
      <c r="M91" s="96">
        <f t="shared" ref="M91:M110" ca="1" si="28">AE65</f>
        <v>0</v>
      </c>
      <c r="N91" s="283">
        <f t="shared" ref="N91:N110" ca="1" si="29">AF65</f>
        <v>0</v>
      </c>
      <c r="O91" s="272"/>
      <c r="Q91" s="126"/>
    </row>
    <row r="92" spans="1:54" s="18" customFormat="1" ht="24" customHeight="1" thickTop="1" thickBot="1" x14ac:dyDescent="0.3">
      <c r="A92" s="326">
        <v>2</v>
      </c>
      <c r="B92" s="560" t="str">
        <f t="shared" ca="1" si="23"/>
        <v/>
      </c>
      <c r="C92" s="561" t="str">
        <f>IF(Part2!$D$7="", "", Part2!$D$7)</f>
        <v/>
      </c>
      <c r="D92" s="562"/>
      <c r="E92" s="554" t="str">
        <f t="shared" ref="E92:E110" ca="1" si="30">IF(INDIRECT("'"&amp;Q66&amp;"'!D$7")="","",INDIRECT(Q66&amp;"!D$7"))</f>
        <v/>
      </c>
      <c r="F92" s="555"/>
      <c r="G92" s="555"/>
      <c r="H92" s="556"/>
      <c r="I92" s="96">
        <f t="shared" ca="1" si="24"/>
        <v>0</v>
      </c>
      <c r="J92" s="96">
        <f t="shared" ca="1" si="25"/>
        <v>0</v>
      </c>
      <c r="K92" s="96">
        <f t="shared" ca="1" si="26"/>
        <v>0</v>
      </c>
      <c r="L92" s="96">
        <f t="shared" ca="1" si="27"/>
        <v>0</v>
      </c>
      <c r="M92" s="96">
        <f t="shared" ca="1" si="28"/>
        <v>0</v>
      </c>
      <c r="N92" s="283">
        <f t="shared" ca="1" si="29"/>
        <v>0</v>
      </c>
      <c r="O92" s="272"/>
    </row>
    <row r="93" spans="1:54" s="18" customFormat="1" ht="24" customHeight="1" thickTop="1" thickBot="1" x14ac:dyDescent="0.3">
      <c r="A93" s="326">
        <v>3</v>
      </c>
      <c r="B93" s="560" t="str">
        <f t="shared" ca="1" si="23"/>
        <v/>
      </c>
      <c r="C93" s="561" t="str">
        <f>IF(Part2!$D$7="", "", Part2!$D$7)</f>
        <v/>
      </c>
      <c r="D93" s="562"/>
      <c r="E93" s="554" t="str">
        <f t="shared" ca="1" si="30"/>
        <v/>
      </c>
      <c r="F93" s="555"/>
      <c r="G93" s="555"/>
      <c r="H93" s="556"/>
      <c r="I93" s="96">
        <f t="shared" ca="1" si="24"/>
        <v>0</v>
      </c>
      <c r="J93" s="96">
        <f t="shared" ca="1" si="25"/>
        <v>0</v>
      </c>
      <c r="K93" s="96">
        <f t="shared" ca="1" si="26"/>
        <v>0</v>
      </c>
      <c r="L93" s="96">
        <f t="shared" ca="1" si="27"/>
        <v>0</v>
      </c>
      <c r="M93" s="96">
        <f t="shared" ca="1" si="28"/>
        <v>0</v>
      </c>
      <c r="N93" s="283">
        <f t="shared" ca="1" si="29"/>
        <v>0</v>
      </c>
      <c r="O93" s="272"/>
    </row>
    <row r="94" spans="1:54" s="18" customFormat="1" ht="24" customHeight="1" thickTop="1" thickBot="1" x14ac:dyDescent="0.3">
      <c r="A94" s="326">
        <v>4</v>
      </c>
      <c r="B94" s="560" t="str">
        <f t="shared" ca="1" si="23"/>
        <v/>
      </c>
      <c r="C94" s="561" t="str">
        <f>IF(Part2!$D$7="", "", Part2!$D$7)</f>
        <v/>
      </c>
      <c r="D94" s="562"/>
      <c r="E94" s="554" t="str">
        <f t="shared" ca="1" si="30"/>
        <v/>
      </c>
      <c r="F94" s="555"/>
      <c r="G94" s="555"/>
      <c r="H94" s="556"/>
      <c r="I94" s="96">
        <f t="shared" ca="1" si="24"/>
        <v>0</v>
      </c>
      <c r="J94" s="96">
        <f t="shared" ca="1" si="25"/>
        <v>0</v>
      </c>
      <c r="K94" s="96">
        <f t="shared" ca="1" si="26"/>
        <v>0</v>
      </c>
      <c r="L94" s="96">
        <f t="shared" ca="1" si="27"/>
        <v>0</v>
      </c>
      <c r="M94" s="96">
        <f t="shared" ca="1" si="28"/>
        <v>0</v>
      </c>
      <c r="N94" s="283">
        <f t="shared" ca="1" si="29"/>
        <v>0</v>
      </c>
      <c r="O94" s="272"/>
    </row>
    <row r="95" spans="1:54" s="18" customFormat="1" ht="24" customHeight="1" thickTop="1" thickBot="1" x14ac:dyDescent="0.3">
      <c r="A95" s="326">
        <v>5</v>
      </c>
      <c r="B95" s="560" t="str">
        <f t="shared" ca="1" si="23"/>
        <v/>
      </c>
      <c r="C95" s="561" t="str">
        <f>IF(Part2!$D$7="", "", Part2!$D$7)</f>
        <v/>
      </c>
      <c r="D95" s="562"/>
      <c r="E95" s="554" t="str">
        <f t="shared" ca="1" si="30"/>
        <v/>
      </c>
      <c r="F95" s="555"/>
      <c r="G95" s="555"/>
      <c r="H95" s="556"/>
      <c r="I95" s="96">
        <f t="shared" ca="1" si="24"/>
        <v>0</v>
      </c>
      <c r="J95" s="96">
        <f t="shared" ca="1" si="25"/>
        <v>0</v>
      </c>
      <c r="K95" s="96">
        <f t="shared" ca="1" si="26"/>
        <v>0</v>
      </c>
      <c r="L95" s="96">
        <f t="shared" ca="1" si="27"/>
        <v>0</v>
      </c>
      <c r="M95" s="96">
        <f t="shared" ca="1" si="28"/>
        <v>0</v>
      </c>
      <c r="N95" s="283">
        <f t="shared" ca="1" si="29"/>
        <v>0</v>
      </c>
      <c r="O95" s="272"/>
    </row>
    <row r="96" spans="1:54" s="18" customFormat="1" ht="24" customHeight="1" thickTop="1" thickBot="1" x14ac:dyDescent="0.3">
      <c r="A96" s="326">
        <v>6</v>
      </c>
      <c r="B96" s="560" t="str">
        <f t="shared" ca="1" si="23"/>
        <v/>
      </c>
      <c r="C96" s="561" t="str">
        <f>IF(Part2!$D$7="", "", Part2!$D$7)</f>
        <v/>
      </c>
      <c r="D96" s="562"/>
      <c r="E96" s="554" t="str">
        <f t="shared" ca="1" si="30"/>
        <v/>
      </c>
      <c r="F96" s="555"/>
      <c r="G96" s="555"/>
      <c r="H96" s="556"/>
      <c r="I96" s="96">
        <f t="shared" ca="1" si="24"/>
        <v>0</v>
      </c>
      <c r="J96" s="96">
        <f t="shared" ca="1" si="25"/>
        <v>0</v>
      </c>
      <c r="K96" s="96">
        <f t="shared" ca="1" si="26"/>
        <v>0</v>
      </c>
      <c r="L96" s="96">
        <f t="shared" ca="1" si="27"/>
        <v>0</v>
      </c>
      <c r="M96" s="96">
        <f t="shared" ca="1" si="28"/>
        <v>0</v>
      </c>
      <c r="N96" s="283">
        <f t="shared" ca="1" si="29"/>
        <v>0</v>
      </c>
      <c r="O96" s="272"/>
    </row>
    <row r="97" spans="1:16" s="18" customFormat="1" ht="24" customHeight="1" thickTop="1" thickBot="1" x14ac:dyDescent="0.3">
      <c r="A97" s="326">
        <v>7</v>
      </c>
      <c r="B97" s="560" t="str">
        <f t="shared" ca="1" si="23"/>
        <v/>
      </c>
      <c r="C97" s="561" t="str">
        <f>IF(Part2!$D$7="", "", Part2!$D$7)</f>
        <v/>
      </c>
      <c r="D97" s="562"/>
      <c r="E97" s="554" t="str">
        <f t="shared" ca="1" si="30"/>
        <v/>
      </c>
      <c r="F97" s="555"/>
      <c r="G97" s="555"/>
      <c r="H97" s="556"/>
      <c r="I97" s="96">
        <f t="shared" ca="1" si="24"/>
        <v>0</v>
      </c>
      <c r="J97" s="96">
        <f t="shared" ca="1" si="25"/>
        <v>0</v>
      </c>
      <c r="K97" s="96">
        <f t="shared" ca="1" si="26"/>
        <v>0</v>
      </c>
      <c r="L97" s="96">
        <f t="shared" ca="1" si="27"/>
        <v>0</v>
      </c>
      <c r="M97" s="96">
        <f t="shared" ca="1" si="28"/>
        <v>0</v>
      </c>
      <c r="N97" s="283">
        <f t="shared" ca="1" si="29"/>
        <v>0</v>
      </c>
      <c r="O97" s="272"/>
    </row>
    <row r="98" spans="1:16" s="18" customFormat="1" ht="24" customHeight="1" thickTop="1" thickBot="1" x14ac:dyDescent="0.3">
      <c r="A98" s="326">
        <v>8</v>
      </c>
      <c r="B98" s="560" t="str">
        <f t="shared" ca="1" si="23"/>
        <v/>
      </c>
      <c r="C98" s="561" t="str">
        <f>IF(Part2!$D$7="", "", Part2!$D$7)</f>
        <v/>
      </c>
      <c r="D98" s="562"/>
      <c r="E98" s="554" t="str">
        <f t="shared" ca="1" si="30"/>
        <v/>
      </c>
      <c r="F98" s="555"/>
      <c r="G98" s="555"/>
      <c r="H98" s="556"/>
      <c r="I98" s="96">
        <f t="shared" ca="1" si="24"/>
        <v>0</v>
      </c>
      <c r="J98" s="96">
        <f t="shared" ca="1" si="25"/>
        <v>0</v>
      </c>
      <c r="K98" s="96">
        <f t="shared" ca="1" si="26"/>
        <v>0</v>
      </c>
      <c r="L98" s="96">
        <f t="shared" ca="1" si="27"/>
        <v>0</v>
      </c>
      <c r="M98" s="96">
        <f t="shared" ca="1" si="28"/>
        <v>0</v>
      </c>
      <c r="N98" s="283">
        <f t="shared" ca="1" si="29"/>
        <v>0</v>
      </c>
      <c r="O98" s="272"/>
    </row>
    <row r="99" spans="1:16" s="18" customFormat="1" ht="24" customHeight="1" thickTop="1" thickBot="1" x14ac:dyDescent="0.3">
      <c r="A99" s="326">
        <v>9</v>
      </c>
      <c r="B99" s="560" t="str">
        <f t="shared" ca="1" si="23"/>
        <v/>
      </c>
      <c r="C99" s="561" t="str">
        <f>IF(Part2!$D$7="", "", Part2!$D$7)</f>
        <v/>
      </c>
      <c r="D99" s="562"/>
      <c r="E99" s="554" t="str">
        <f t="shared" ca="1" si="30"/>
        <v/>
      </c>
      <c r="F99" s="555"/>
      <c r="G99" s="555"/>
      <c r="H99" s="556"/>
      <c r="I99" s="96">
        <f t="shared" ca="1" si="24"/>
        <v>0</v>
      </c>
      <c r="J99" s="96">
        <f t="shared" ca="1" si="25"/>
        <v>0</v>
      </c>
      <c r="K99" s="96">
        <f t="shared" ca="1" si="26"/>
        <v>0</v>
      </c>
      <c r="L99" s="96">
        <f t="shared" ca="1" si="27"/>
        <v>0</v>
      </c>
      <c r="M99" s="96">
        <f t="shared" ca="1" si="28"/>
        <v>0</v>
      </c>
      <c r="N99" s="283">
        <f t="shared" ca="1" si="29"/>
        <v>0</v>
      </c>
      <c r="O99" s="272"/>
    </row>
    <row r="100" spans="1:16" s="18" customFormat="1" ht="24" customHeight="1" thickTop="1" thickBot="1" x14ac:dyDescent="0.3">
      <c r="A100" s="326">
        <v>10</v>
      </c>
      <c r="B100" s="560" t="str">
        <f t="shared" ca="1" si="23"/>
        <v/>
      </c>
      <c r="C100" s="561" t="str">
        <f>IF(Part2!$D$7="", "", Part2!$D$7)</f>
        <v/>
      </c>
      <c r="D100" s="562"/>
      <c r="E100" s="554" t="str">
        <f t="shared" ca="1" si="30"/>
        <v/>
      </c>
      <c r="F100" s="555"/>
      <c r="G100" s="555"/>
      <c r="H100" s="556"/>
      <c r="I100" s="96">
        <f t="shared" ca="1" si="24"/>
        <v>0</v>
      </c>
      <c r="J100" s="96">
        <f t="shared" ca="1" si="25"/>
        <v>0</v>
      </c>
      <c r="K100" s="96">
        <f t="shared" ca="1" si="26"/>
        <v>0</v>
      </c>
      <c r="L100" s="96">
        <f t="shared" ca="1" si="27"/>
        <v>0</v>
      </c>
      <c r="M100" s="96">
        <f t="shared" ca="1" si="28"/>
        <v>0</v>
      </c>
      <c r="N100" s="283">
        <f t="shared" ca="1" si="29"/>
        <v>0</v>
      </c>
      <c r="O100" s="272"/>
    </row>
    <row r="101" spans="1:16" s="18" customFormat="1" ht="24" customHeight="1" thickTop="1" thickBot="1" x14ac:dyDescent="0.3">
      <c r="A101" s="326">
        <v>11</v>
      </c>
      <c r="B101" s="560" t="str">
        <f t="shared" ca="1" si="23"/>
        <v/>
      </c>
      <c r="C101" s="561" t="str">
        <f>IF(Part2!$D$7="", "", Part2!$D$7)</f>
        <v/>
      </c>
      <c r="D101" s="562"/>
      <c r="E101" s="554" t="str">
        <f t="shared" ca="1" si="30"/>
        <v/>
      </c>
      <c r="F101" s="555"/>
      <c r="G101" s="555"/>
      <c r="H101" s="556"/>
      <c r="I101" s="96">
        <f t="shared" ca="1" si="24"/>
        <v>0</v>
      </c>
      <c r="J101" s="96">
        <f t="shared" ca="1" si="25"/>
        <v>0</v>
      </c>
      <c r="K101" s="96">
        <f t="shared" ca="1" si="26"/>
        <v>0</v>
      </c>
      <c r="L101" s="96">
        <f t="shared" ca="1" si="27"/>
        <v>0</v>
      </c>
      <c r="M101" s="96">
        <f t="shared" ca="1" si="28"/>
        <v>0</v>
      </c>
      <c r="N101" s="283">
        <f t="shared" ca="1" si="29"/>
        <v>0</v>
      </c>
      <c r="O101" s="272"/>
    </row>
    <row r="102" spans="1:16" s="18" customFormat="1" ht="24" customHeight="1" thickTop="1" thickBot="1" x14ac:dyDescent="0.3">
      <c r="A102" s="326">
        <v>12</v>
      </c>
      <c r="B102" s="560" t="str">
        <f t="shared" ca="1" si="23"/>
        <v/>
      </c>
      <c r="C102" s="561" t="str">
        <f>IF(Part2!$D$7="", "", Part2!$D$7)</f>
        <v/>
      </c>
      <c r="D102" s="562"/>
      <c r="E102" s="554" t="str">
        <f t="shared" ca="1" si="30"/>
        <v/>
      </c>
      <c r="F102" s="555"/>
      <c r="G102" s="555"/>
      <c r="H102" s="556"/>
      <c r="I102" s="96">
        <f t="shared" ca="1" si="24"/>
        <v>0</v>
      </c>
      <c r="J102" s="96">
        <f t="shared" ca="1" si="25"/>
        <v>0</v>
      </c>
      <c r="K102" s="96">
        <f t="shared" ca="1" si="26"/>
        <v>0</v>
      </c>
      <c r="L102" s="96">
        <f t="shared" ca="1" si="27"/>
        <v>0</v>
      </c>
      <c r="M102" s="96">
        <f t="shared" ca="1" si="28"/>
        <v>0</v>
      </c>
      <c r="N102" s="283">
        <f t="shared" ca="1" si="29"/>
        <v>0</v>
      </c>
      <c r="O102" s="272"/>
    </row>
    <row r="103" spans="1:16" s="18" customFormat="1" ht="24" customHeight="1" thickTop="1" thickBot="1" x14ac:dyDescent="0.3">
      <c r="A103" s="326">
        <v>13</v>
      </c>
      <c r="B103" s="560" t="str">
        <f t="shared" ca="1" si="23"/>
        <v/>
      </c>
      <c r="C103" s="561" t="str">
        <f>IF(Part2!$D$7="", "", Part2!$D$7)</f>
        <v/>
      </c>
      <c r="D103" s="562"/>
      <c r="E103" s="554" t="str">
        <f t="shared" ca="1" si="30"/>
        <v/>
      </c>
      <c r="F103" s="555"/>
      <c r="G103" s="555"/>
      <c r="H103" s="556"/>
      <c r="I103" s="96">
        <f t="shared" ca="1" si="24"/>
        <v>0</v>
      </c>
      <c r="J103" s="96">
        <f t="shared" ca="1" si="25"/>
        <v>0</v>
      </c>
      <c r="K103" s="96">
        <f t="shared" ca="1" si="26"/>
        <v>0</v>
      </c>
      <c r="L103" s="96">
        <f t="shared" ca="1" si="27"/>
        <v>0</v>
      </c>
      <c r="M103" s="96">
        <f t="shared" ca="1" si="28"/>
        <v>0</v>
      </c>
      <c r="N103" s="283">
        <f t="shared" ca="1" si="29"/>
        <v>0</v>
      </c>
      <c r="O103" s="272"/>
    </row>
    <row r="104" spans="1:16" s="18" customFormat="1" ht="24" customHeight="1" thickTop="1" thickBot="1" x14ac:dyDescent="0.3">
      <c r="A104" s="326">
        <v>14</v>
      </c>
      <c r="B104" s="560" t="str">
        <f t="shared" ca="1" si="23"/>
        <v/>
      </c>
      <c r="C104" s="561" t="str">
        <f>IF(Part2!$D$7="", "", Part2!$D$7)</f>
        <v/>
      </c>
      <c r="D104" s="562"/>
      <c r="E104" s="554" t="str">
        <f t="shared" ca="1" si="30"/>
        <v/>
      </c>
      <c r="F104" s="555"/>
      <c r="G104" s="555"/>
      <c r="H104" s="556"/>
      <c r="I104" s="96">
        <f t="shared" ca="1" si="24"/>
        <v>0</v>
      </c>
      <c r="J104" s="96">
        <f t="shared" ca="1" si="25"/>
        <v>0</v>
      </c>
      <c r="K104" s="96">
        <f t="shared" ca="1" si="26"/>
        <v>0</v>
      </c>
      <c r="L104" s="96">
        <f t="shared" ca="1" si="27"/>
        <v>0</v>
      </c>
      <c r="M104" s="96">
        <f t="shared" ca="1" si="28"/>
        <v>0</v>
      </c>
      <c r="N104" s="283">
        <f t="shared" ca="1" si="29"/>
        <v>0</v>
      </c>
      <c r="O104" s="272"/>
    </row>
    <row r="105" spans="1:16" s="18" customFormat="1" ht="24" customHeight="1" thickTop="1" thickBot="1" x14ac:dyDescent="0.3">
      <c r="A105" s="326">
        <v>15</v>
      </c>
      <c r="B105" s="560" t="str">
        <f t="shared" ca="1" si="23"/>
        <v/>
      </c>
      <c r="C105" s="561" t="str">
        <f>IF(Part2!$D$7="", "", Part2!$D$7)</f>
        <v/>
      </c>
      <c r="D105" s="562"/>
      <c r="E105" s="554" t="str">
        <f t="shared" ca="1" si="30"/>
        <v/>
      </c>
      <c r="F105" s="555"/>
      <c r="G105" s="555"/>
      <c r="H105" s="556"/>
      <c r="I105" s="96">
        <f t="shared" ca="1" si="24"/>
        <v>0</v>
      </c>
      <c r="J105" s="96">
        <f t="shared" ca="1" si="25"/>
        <v>0</v>
      </c>
      <c r="K105" s="96">
        <f t="shared" ca="1" si="26"/>
        <v>0</v>
      </c>
      <c r="L105" s="96">
        <f t="shared" ca="1" si="27"/>
        <v>0</v>
      </c>
      <c r="M105" s="96">
        <f t="shared" ca="1" si="28"/>
        <v>0</v>
      </c>
      <c r="N105" s="283">
        <f t="shared" ca="1" si="29"/>
        <v>0</v>
      </c>
      <c r="O105" s="272"/>
    </row>
    <row r="106" spans="1:16" s="18" customFormat="1" ht="24" customHeight="1" thickTop="1" thickBot="1" x14ac:dyDescent="0.3">
      <c r="A106" s="326">
        <v>16</v>
      </c>
      <c r="B106" s="560" t="str">
        <f t="shared" ca="1" si="23"/>
        <v/>
      </c>
      <c r="C106" s="561" t="str">
        <f>IF(Part2!$D$7="", "", Part2!$D$7)</f>
        <v/>
      </c>
      <c r="D106" s="562"/>
      <c r="E106" s="554" t="str">
        <f t="shared" ca="1" si="30"/>
        <v/>
      </c>
      <c r="F106" s="555"/>
      <c r="G106" s="555"/>
      <c r="H106" s="556"/>
      <c r="I106" s="96">
        <f t="shared" ca="1" si="24"/>
        <v>0</v>
      </c>
      <c r="J106" s="96">
        <f t="shared" ca="1" si="25"/>
        <v>0</v>
      </c>
      <c r="K106" s="96">
        <f t="shared" ca="1" si="26"/>
        <v>0</v>
      </c>
      <c r="L106" s="96">
        <f t="shared" ca="1" si="27"/>
        <v>0</v>
      </c>
      <c r="M106" s="96">
        <f t="shared" ca="1" si="28"/>
        <v>0</v>
      </c>
      <c r="N106" s="283">
        <f t="shared" ca="1" si="29"/>
        <v>0</v>
      </c>
      <c r="O106" s="272"/>
    </row>
    <row r="107" spans="1:16" s="18" customFormat="1" ht="24" customHeight="1" thickTop="1" thickBot="1" x14ac:dyDescent="0.3">
      <c r="A107" s="326">
        <v>17</v>
      </c>
      <c r="B107" s="560" t="str">
        <f t="shared" ca="1" si="23"/>
        <v/>
      </c>
      <c r="C107" s="561" t="str">
        <f>IF(Part2!$D$7="", "", Part2!$D$7)</f>
        <v/>
      </c>
      <c r="D107" s="562"/>
      <c r="E107" s="554" t="str">
        <f t="shared" ca="1" si="30"/>
        <v/>
      </c>
      <c r="F107" s="555"/>
      <c r="G107" s="555"/>
      <c r="H107" s="556"/>
      <c r="I107" s="96">
        <f t="shared" ca="1" si="24"/>
        <v>0</v>
      </c>
      <c r="J107" s="96">
        <f t="shared" ca="1" si="25"/>
        <v>0</v>
      </c>
      <c r="K107" s="96">
        <f t="shared" ca="1" si="26"/>
        <v>0</v>
      </c>
      <c r="L107" s="96">
        <f t="shared" ca="1" si="27"/>
        <v>0</v>
      </c>
      <c r="M107" s="96">
        <f t="shared" ca="1" si="28"/>
        <v>0</v>
      </c>
      <c r="N107" s="283">
        <f t="shared" ca="1" si="29"/>
        <v>0</v>
      </c>
      <c r="O107" s="272"/>
    </row>
    <row r="108" spans="1:16" s="18" customFormat="1" ht="24" customHeight="1" thickTop="1" thickBot="1" x14ac:dyDescent="0.3">
      <c r="A108" s="326">
        <v>18</v>
      </c>
      <c r="B108" s="560" t="str">
        <f t="shared" ca="1" si="23"/>
        <v/>
      </c>
      <c r="C108" s="561" t="str">
        <f>IF(Part2!$D$7="", "", Part2!$D$7)</f>
        <v/>
      </c>
      <c r="D108" s="562"/>
      <c r="E108" s="554" t="str">
        <f t="shared" ca="1" si="30"/>
        <v/>
      </c>
      <c r="F108" s="555"/>
      <c r="G108" s="555"/>
      <c r="H108" s="556"/>
      <c r="I108" s="96">
        <f t="shared" ca="1" si="24"/>
        <v>0</v>
      </c>
      <c r="J108" s="96">
        <f t="shared" ca="1" si="25"/>
        <v>0</v>
      </c>
      <c r="K108" s="96">
        <f t="shared" ca="1" si="26"/>
        <v>0</v>
      </c>
      <c r="L108" s="96">
        <f t="shared" ca="1" si="27"/>
        <v>0</v>
      </c>
      <c r="M108" s="96">
        <f t="shared" ca="1" si="28"/>
        <v>0</v>
      </c>
      <c r="N108" s="283">
        <f t="shared" ca="1" si="29"/>
        <v>0</v>
      </c>
      <c r="O108" s="272"/>
    </row>
    <row r="109" spans="1:16" s="18" customFormat="1" ht="24" customHeight="1" thickTop="1" thickBot="1" x14ac:dyDescent="0.3">
      <c r="A109" s="326">
        <v>19</v>
      </c>
      <c r="B109" s="560" t="str">
        <f t="shared" ca="1" si="23"/>
        <v/>
      </c>
      <c r="C109" s="561" t="str">
        <f>IF(Part2!$D$7="", "", Part2!$D$7)</f>
        <v/>
      </c>
      <c r="D109" s="562"/>
      <c r="E109" s="554" t="str">
        <f t="shared" ca="1" si="30"/>
        <v/>
      </c>
      <c r="F109" s="555"/>
      <c r="G109" s="555"/>
      <c r="H109" s="556"/>
      <c r="I109" s="96">
        <f t="shared" ca="1" si="24"/>
        <v>0</v>
      </c>
      <c r="J109" s="96">
        <f t="shared" ca="1" si="25"/>
        <v>0</v>
      </c>
      <c r="K109" s="96">
        <f t="shared" ca="1" si="26"/>
        <v>0</v>
      </c>
      <c r="L109" s="96">
        <f t="shared" ca="1" si="27"/>
        <v>0</v>
      </c>
      <c r="M109" s="96">
        <f t="shared" ca="1" si="28"/>
        <v>0</v>
      </c>
      <c r="N109" s="283">
        <f t="shared" ca="1" si="29"/>
        <v>0</v>
      </c>
      <c r="O109" s="272"/>
    </row>
    <row r="110" spans="1:16" s="18" customFormat="1" ht="24" customHeight="1" thickTop="1" thickBot="1" x14ac:dyDescent="0.3">
      <c r="A110" s="326">
        <v>20</v>
      </c>
      <c r="B110" s="560" t="str">
        <f t="shared" ca="1" si="23"/>
        <v/>
      </c>
      <c r="C110" s="561" t="str">
        <f>IF(Part2!$D$7="", "", Part2!$D$7)</f>
        <v/>
      </c>
      <c r="D110" s="562"/>
      <c r="E110" s="554" t="str">
        <f t="shared" ca="1" si="30"/>
        <v/>
      </c>
      <c r="F110" s="555"/>
      <c r="G110" s="555"/>
      <c r="H110" s="556"/>
      <c r="I110" s="96">
        <f t="shared" ca="1" si="24"/>
        <v>0</v>
      </c>
      <c r="J110" s="96">
        <f t="shared" ca="1" si="25"/>
        <v>0</v>
      </c>
      <c r="K110" s="96">
        <f t="shared" ca="1" si="26"/>
        <v>0</v>
      </c>
      <c r="L110" s="96">
        <f t="shared" ca="1" si="27"/>
        <v>0</v>
      </c>
      <c r="M110" s="96">
        <f t="shared" ca="1" si="28"/>
        <v>0</v>
      </c>
      <c r="N110" s="283">
        <f t="shared" ca="1" si="29"/>
        <v>0</v>
      </c>
      <c r="O110" s="272"/>
      <c r="P110" s="142"/>
    </row>
    <row r="111" spans="1:16" s="18" customFormat="1" ht="15.75" customHeight="1" thickTop="1" thickBot="1" x14ac:dyDescent="0.35">
      <c r="A111" s="88"/>
      <c r="B111" s="597" t="s">
        <v>8</v>
      </c>
      <c r="C111" s="598"/>
      <c r="D111" s="598"/>
      <c r="E111" s="598"/>
      <c r="F111" s="598"/>
      <c r="G111" s="598"/>
      <c r="H111" s="598"/>
      <c r="I111" s="97">
        <f t="shared" ref="I111:N111" ca="1" si="31">SUM(I91:I110)</f>
        <v>0</v>
      </c>
      <c r="J111" s="97">
        <f t="shared" ca="1" si="31"/>
        <v>0</v>
      </c>
      <c r="K111" s="97">
        <f t="shared" ca="1" si="31"/>
        <v>0</v>
      </c>
      <c r="L111" s="97">
        <f t="shared" ca="1" si="31"/>
        <v>0</v>
      </c>
      <c r="M111" s="97">
        <f t="shared" ca="1" si="31"/>
        <v>0</v>
      </c>
      <c r="N111" s="98">
        <f t="shared" ca="1" si="31"/>
        <v>0</v>
      </c>
      <c r="O111" s="272"/>
    </row>
    <row r="112" spans="1:16" s="18" customFormat="1" ht="15" customHeight="1" thickTop="1" thickBot="1" x14ac:dyDescent="0.3">
      <c r="A112" s="91"/>
      <c r="B112" s="594" t="s">
        <v>183</v>
      </c>
      <c r="C112" s="595"/>
      <c r="D112" s="595"/>
      <c r="E112" s="595"/>
      <c r="F112" s="595"/>
      <c r="G112" s="595"/>
      <c r="H112" s="596"/>
      <c r="I112" s="124">
        <f ca="1">I111/(K85+0.01-N111)*100</f>
        <v>0</v>
      </c>
      <c r="J112" s="92" t="s">
        <v>98</v>
      </c>
      <c r="K112" s="92"/>
      <c r="L112" s="92"/>
      <c r="M112" s="92"/>
      <c r="N112" s="92"/>
      <c r="O112" s="273"/>
      <c r="P112" s="133"/>
    </row>
    <row r="113" spans="1:17" s="18" customFormat="1" ht="15" customHeight="1" thickTop="1" thickBot="1" x14ac:dyDescent="0.3">
      <c r="A113" s="88"/>
      <c r="B113" s="594" t="s">
        <v>184</v>
      </c>
      <c r="C113" s="595"/>
      <c r="D113" s="595"/>
      <c r="E113" s="595"/>
      <c r="F113" s="595"/>
      <c r="G113" s="595"/>
      <c r="H113" s="596"/>
      <c r="I113" s="124">
        <f ca="1">AR63/(K85+0.01-N111)*100</f>
        <v>0</v>
      </c>
      <c r="J113" s="123" t="s">
        <v>98</v>
      </c>
      <c r="K113" s="123"/>
      <c r="L113" s="123"/>
      <c r="M113" s="123"/>
      <c r="N113" s="123"/>
      <c r="O113" s="272"/>
      <c r="P113" s="133"/>
    </row>
    <row r="114" spans="1:17" s="18" customFormat="1" ht="15" hidden="1" customHeight="1" thickTop="1" thickBot="1" x14ac:dyDescent="0.3">
      <c r="A114" s="88"/>
      <c r="B114" s="594" t="s">
        <v>423</v>
      </c>
      <c r="C114" s="595"/>
      <c r="D114" s="595"/>
      <c r="E114" s="595"/>
      <c r="F114" s="595"/>
      <c r="G114" s="595"/>
      <c r="H114" s="596"/>
      <c r="I114" s="224">
        <f ca="1">AO63</f>
        <v>0</v>
      </c>
      <c r="J114" s="123" t="s">
        <v>136</v>
      </c>
      <c r="K114" s="123"/>
      <c r="L114" s="123"/>
      <c r="M114" s="123"/>
      <c r="N114" s="123"/>
      <c r="O114" s="272"/>
      <c r="P114" s="133"/>
    </row>
    <row r="115" spans="1:17" s="18" customFormat="1" ht="15" customHeight="1" thickTop="1" thickBot="1" x14ac:dyDescent="0.3">
      <c r="A115" s="88"/>
      <c r="B115" s="594" t="str">
        <f>"Aide demandée personnels fonctionnaires / Aide demandée totale* (max "&amp;Réglages!I19&amp;"%)"</f>
        <v>Aide demandée personnels fonctionnaires / Aide demandée totale* (max 40%)</v>
      </c>
      <c r="C115" s="595"/>
      <c r="D115" s="595"/>
      <c r="E115" s="595"/>
      <c r="F115" s="595"/>
      <c r="G115" s="595"/>
      <c r="H115" s="596"/>
      <c r="I115" s="124">
        <f ca="1">I114/(K85+0.1-N111)*100</f>
        <v>0</v>
      </c>
      <c r="J115" s="123" t="s">
        <v>98</v>
      </c>
      <c r="K115" s="170" t="str">
        <f ca="1">IF(I115&gt;Réglages!I19,"Attention : taux d’aide des personnels statutaires dépassé","")</f>
        <v/>
      </c>
      <c r="L115" s="123"/>
      <c r="M115" s="123"/>
      <c r="N115" s="123"/>
      <c r="O115" s="272"/>
      <c r="P115" s="133"/>
    </row>
    <row r="116" spans="1:17" s="18" customFormat="1" ht="15" customHeight="1" thickTop="1" thickBot="1" x14ac:dyDescent="0.3">
      <c r="A116" s="88"/>
      <c r="B116" s="594" t="str">
        <f>"Frais généraux demandés / Aide demandée totale* (max "&amp;Réglages!I16&amp;"%)"</f>
        <v>Frais généraux demandés / Aide demandée totale* (max 20%)</v>
      </c>
      <c r="C116" s="595"/>
      <c r="D116" s="595"/>
      <c r="E116" s="595"/>
      <c r="F116" s="595"/>
      <c r="G116" s="595"/>
      <c r="H116" s="596"/>
      <c r="I116" s="124">
        <f ca="1">N111/(K85+0.01-N111)*100</f>
        <v>0</v>
      </c>
      <c r="J116" s="123" t="s">
        <v>98</v>
      </c>
      <c r="K116" s="170" t="str">
        <f ca="1">IF(I116&gt;Réglages!I16,"Attention : maximum de frais généraux dépassé","")</f>
        <v/>
      </c>
      <c r="L116" s="123"/>
      <c r="M116" s="123"/>
      <c r="N116" s="123"/>
      <c r="O116" s="272"/>
      <c r="P116" s="133"/>
    </row>
    <row r="117" spans="1:17" s="18" customFormat="1" ht="15" customHeight="1" thickTop="1" thickBot="1" x14ac:dyDescent="0.3">
      <c r="A117" s="88"/>
      <c r="B117" s="594" t="str">
        <f>"Total des demandes de Décharges d’enseignement (max "&amp;Réglages!I22&amp;"k€/an)"</f>
        <v>Total des demandes de Décharges d’enseignement (max 50k€/an)</v>
      </c>
      <c r="C117" s="595"/>
      <c r="D117" s="595"/>
      <c r="E117" s="595"/>
      <c r="F117" s="595"/>
      <c r="G117" s="595"/>
      <c r="H117" s="596"/>
      <c r="I117" s="279">
        <f ca="1">AS63</f>
        <v>0</v>
      </c>
      <c r="J117" s="278" t="s">
        <v>220</v>
      </c>
      <c r="K117" s="279" t="str">
        <f>IF(H13&lt;&gt;"",I117/H13*12,"")</f>
        <v/>
      </c>
      <c r="L117" s="123" t="s">
        <v>221</v>
      </c>
      <c r="M117" s="170" t="str">
        <f>IF(AND(K117&gt;Réglages!I22*1000,K117&lt;&gt;""),"Attention : maximum dépassé","")</f>
        <v/>
      </c>
      <c r="N117" s="123"/>
      <c r="O117" s="272"/>
      <c r="P117" s="133"/>
    </row>
    <row r="118" spans="1:17" s="18" customFormat="1" ht="15.75" customHeight="1" thickTop="1" x14ac:dyDescent="0.25">
      <c r="A118" s="88"/>
      <c r="B118" s="599" t="s">
        <v>185</v>
      </c>
      <c r="C118" s="599"/>
      <c r="D118" s="599"/>
      <c r="E118" s="599"/>
      <c r="F118" s="599"/>
      <c r="G118" s="599"/>
      <c r="H118" s="599"/>
      <c r="I118" s="231"/>
      <c r="J118" s="231"/>
      <c r="K118" s="231"/>
      <c r="L118" s="231"/>
      <c r="M118" s="231"/>
      <c r="N118" s="231"/>
      <c r="O118" s="272"/>
      <c r="P118" s="133"/>
    </row>
    <row r="119" spans="1:17" s="18" customFormat="1" ht="15.75" customHeight="1" thickBot="1" x14ac:dyDescent="0.3">
      <c r="A119" s="88"/>
      <c r="B119" s="250"/>
      <c r="C119" s="250"/>
      <c r="D119" s="250"/>
      <c r="E119" s="250"/>
      <c r="F119" s="250"/>
      <c r="G119" s="250"/>
      <c r="H119" s="250"/>
      <c r="I119" s="231"/>
      <c r="J119" s="231"/>
      <c r="K119" s="231"/>
      <c r="L119" s="231"/>
      <c r="M119" s="231"/>
      <c r="N119" s="231"/>
      <c r="O119" s="272"/>
      <c r="P119" s="133"/>
    </row>
    <row r="120" spans="1:17" ht="18.75" customHeight="1" thickTop="1" thickBot="1" x14ac:dyDescent="0.4">
      <c r="B120" s="588" t="s">
        <v>228</v>
      </c>
      <c r="C120" s="589"/>
      <c r="D120" s="589"/>
      <c r="E120" s="589"/>
      <c r="F120" s="589"/>
      <c r="G120" s="589"/>
      <c r="H120" s="589"/>
      <c r="I120" s="589"/>
      <c r="J120" s="589"/>
      <c r="K120" s="589"/>
      <c r="L120" s="589"/>
      <c r="M120" s="589"/>
      <c r="N120" s="590"/>
      <c r="O120" s="274"/>
      <c r="P120" s="133"/>
      <c r="Q120" s="133"/>
    </row>
    <row r="121" spans="1:17" ht="17.25" hidden="1" customHeight="1" thickTop="1" x14ac:dyDescent="0.35">
      <c r="B121" s="308"/>
      <c r="C121" s="308"/>
      <c r="D121" s="308"/>
      <c r="E121" s="308"/>
      <c r="F121" s="308"/>
      <c r="G121" s="308"/>
      <c r="H121" s="308"/>
      <c r="I121" s="308"/>
      <c r="J121" s="308"/>
      <c r="K121" s="308"/>
      <c r="L121" s="308"/>
      <c r="M121" s="308"/>
      <c r="N121" s="308"/>
      <c r="O121" s="309"/>
      <c r="P121" s="133"/>
      <c r="Q121" s="133"/>
    </row>
    <row r="122" spans="1:17" s="17" customFormat="1" ht="17.25" customHeight="1" thickTop="1" thickBot="1" x14ac:dyDescent="0.4">
      <c r="B122" s="313"/>
      <c r="C122" s="313"/>
      <c r="D122" s="313"/>
      <c r="E122" s="313"/>
      <c r="F122" s="313"/>
      <c r="G122" s="313"/>
      <c r="H122" s="313"/>
      <c r="I122" s="600"/>
      <c r="J122" s="600"/>
      <c r="K122" s="600"/>
      <c r="L122" s="600"/>
      <c r="M122" s="313"/>
      <c r="N122" s="313"/>
      <c r="O122" s="314"/>
      <c r="P122" s="315"/>
      <c r="Q122" s="315"/>
    </row>
    <row r="123" spans="1:17" s="18" customFormat="1" ht="15.75" hidden="1" customHeight="1" thickBot="1" x14ac:dyDescent="0.3">
      <c r="A123" s="88"/>
      <c r="B123" s="310"/>
      <c r="C123" s="310"/>
      <c r="D123" s="310"/>
      <c r="E123" s="310"/>
      <c r="F123" s="310"/>
      <c r="G123" s="310"/>
      <c r="H123" s="310"/>
      <c r="I123" s="311"/>
      <c r="J123" s="311"/>
      <c r="K123" s="311"/>
      <c r="L123" s="311"/>
      <c r="M123" s="311"/>
      <c r="N123" s="311"/>
      <c r="O123" s="312"/>
      <c r="P123" s="133"/>
    </row>
    <row r="124" spans="1:17" s="297" customFormat="1" ht="30.75" customHeight="1" thickTop="1" x14ac:dyDescent="0.25">
      <c r="A124" s="327"/>
      <c r="B124" s="591" t="s">
        <v>197</v>
      </c>
      <c r="C124" s="592"/>
      <c r="D124" s="592"/>
      <c r="E124" s="593"/>
      <c r="F124" s="572" t="s">
        <v>198</v>
      </c>
      <c r="G124" s="572"/>
      <c r="H124" s="572"/>
      <c r="I124" s="573"/>
      <c r="J124" s="569" t="s">
        <v>298</v>
      </c>
      <c r="K124" s="569"/>
      <c r="L124" s="569"/>
      <c r="M124" s="569"/>
      <c r="N124" s="569"/>
      <c r="O124" s="437"/>
      <c r="P124" s="296"/>
    </row>
    <row r="125" spans="1:17" s="18" customFormat="1" ht="15.75" customHeight="1" x14ac:dyDescent="0.25">
      <c r="A125" s="328">
        <v>1</v>
      </c>
      <c r="B125" s="549" t="str">
        <f t="shared" ref="B125:B139" ca="1" si="32">LOOKUP($A125,$Q$189:$Q$363,$J$189:$J$363)</f>
        <v xml:space="preserve"> </v>
      </c>
      <c r="C125" s="540"/>
      <c r="D125" s="540"/>
      <c r="E125" s="550"/>
      <c r="F125" s="540" t="str">
        <f t="shared" ref="F125:F139" ca="1" si="33">LOOKUP($A125,$Q$189:$Q$363,$K$189:$K$363)</f>
        <v xml:space="preserve"> </v>
      </c>
      <c r="G125" s="540"/>
      <c r="H125" s="540"/>
      <c r="I125" s="541"/>
      <c r="J125" s="569"/>
      <c r="K125" s="569"/>
      <c r="L125" s="569"/>
      <c r="M125" s="569"/>
      <c r="N125" s="569"/>
      <c r="O125" s="437"/>
      <c r="P125" s="133"/>
    </row>
    <row r="126" spans="1:17" s="18" customFormat="1" ht="15.75" customHeight="1" x14ac:dyDescent="0.25">
      <c r="A126" s="328">
        <v>2</v>
      </c>
      <c r="B126" s="549" t="str">
        <f t="shared" ca="1" si="32"/>
        <v xml:space="preserve"> </v>
      </c>
      <c r="C126" s="540"/>
      <c r="D126" s="540"/>
      <c r="E126" s="550"/>
      <c r="F126" s="540" t="str">
        <f t="shared" ca="1" si="33"/>
        <v xml:space="preserve"> </v>
      </c>
      <c r="G126" s="540"/>
      <c r="H126" s="540"/>
      <c r="I126" s="541"/>
      <c r="J126" s="569"/>
      <c r="K126" s="569"/>
      <c r="L126" s="569"/>
      <c r="M126" s="569"/>
      <c r="N126" s="569"/>
      <c r="O126" s="437"/>
      <c r="P126" s="133"/>
    </row>
    <row r="127" spans="1:17" s="18" customFormat="1" ht="15.75" customHeight="1" x14ac:dyDescent="0.25">
      <c r="A127" s="328">
        <v>3</v>
      </c>
      <c r="B127" s="549" t="str">
        <f t="shared" ca="1" si="32"/>
        <v xml:space="preserve"> </v>
      </c>
      <c r="C127" s="540"/>
      <c r="D127" s="540"/>
      <c r="E127" s="550"/>
      <c r="F127" s="540" t="str">
        <f t="shared" ca="1" si="33"/>
        <v xml:space="preserve"> </v>
      </c>
      <c r="G127" s="540"/>
      <c r="H127" s="540"/>
      <c r="I127" s="541"/>
      <c r="J127" s="569"/>
      <c r="K127" s="569"/>
      <c r="L127" s="569"/>
      <c r="M127" s="569"/>
      <c r="N127" s="569"/>
      <c r="O127" s="437"/>
      <c r="P127" s="133"/>
    </row>
    <row r="128" spans="1:17" s="18" customFormat="1" ht="15.75" customHeight="1" x14ac:dyDescent="0.25">
      <c r="A128" s="328">
        <v>4</v>
      </c>
      <c r="B128" s="549" t="str">
        <f t="shared" ca="1" si="32"/>
        <v xml:space="preserve"> </v>
      </c>
      <c r="C128" s="540"/>
      <c r="D128" s="540"/>
      <c r="E128" s="550"/>
      <c r="F128" s="540" t="str">
        <f t="shared" ca="1" si="33"/>
        <v xml:space="preserve"> </v>
      </c>
      <c r="G128" s="540"/>
      <c r="H128" s="540"/>
      <c r="I128" s="541"/>
      <c r="J128" s="569"/>
      <c r="K128" s="569"/>
      <c r="L128" s="569"/>
      <c r="M128" s="569"/>
      <c r="N128" s="569"/>
      <c r="O128" s="437"/>
      <c r="P128" s="133"/>
    </row>
    <row r="129" spans="1:17" s="18" customFormat="1" ht="15.75" customHeight="1" x14ac:dyDescent="0.25">
      <c r="A129" s="328">
        <v>5</v>
      </c>
      <c r="B129" s="549" t="str">
        <f t="shared" ca="1" si="32"/>
        <v xml:space="preserve"> </v>
      </c>
      <c r="C129" s="540"/>
      <c r="D129" s="540"/>
      <c r="E129" s="550"/>
      <c r="F129" s="540" t="str">
        <f t="shared" ca="1" si="33"/>
        <v xml:space="preserve"> </v>
      </c>
      <c r="G129" s="540"/>
      <c r="H129" s="540"/>
      <c r="I129" s="541"/>
      <c r="J129" s="569"/>
      <c r="K129" s="569"/>
      <c r="L129" s="569"/>
      <c r="M129" s="569"/>
      <c r="N129" s="569"/>
      <c r="O129" s="437"/>
      <c r="P129" s="133"/>
    </row>
    <row r="130" spans="1:17" s="18" customFormat="1" ht="15.75" customHeight="1" x14ac:dyDescent="0.25">
      <c r="A130" s="328">
        <v>6</v>
      </c>
      <c r="B130" s="549" t="str">
        <f t="shared" ca="1" si="32"/>
        <v xml:space="preserve"> </v>
      </c>
      <c r="C130" s="540"/>
      <c r="D130" s="540"/>
      <c r="E130" s="550"/>
      <c r="F130" s="540" t="str">
        <f t="shared" ca="1" si="33"/>
        <v xml:space="preserve"> </v>
      </c>
      <c r="G130" s="540"/>
      <c r="H130" s="540"/>
      <c r="I130" s="541"/>
      <c r="J130" s="569"/>
      <c r="K130" s="569"/>
      <c r="L130" s="569"/>
      <c r="M130" s="569"/>
      <c r="N130" s="569"/>
      <c r="O130" s="437"/>
      <c r="P130" s="133"/>
    </row>
    <row r="131" spans="1:17" s="18" customFormat="1" ht="15.75" customHeight="1" x14ac:dyDescent="0.25">
      <c r="A131" s="328">
        <v>7</v>
      </c>
      <c r="B131" s="549" t="str">
        <f t="shared" ca="1" si="32"/>
        <v xml:space="preserve"> </v>
      </c>
      <c r="C131" s="540"/>
      <c r="D131" s="540"/>
      <c r="E131" s="550"/>
      <c r="F131" s="540" t="str">
        <f t="shared" ca="1" si="33"/>
        <v xml:space="preserve"> </v>
      </c>
      <c r="G131" s="540"/>
      <c r="H131" s="540"/>
      <c r="I131" s="541"/>
      <c r="J131" s="569"/>
      <c r="K131" s="569"/>
      <c r="L131" s="569"/>
      <c r="M131" s="569"/>
      <c r="N131" s="569"/>
      <c r="O131" s="437"/>
      <c r="P131" s="133"/>
    </row>
    <row r="132" spans="1:17" s="18" customFormat="1" ht="15.75" customHeight="1" x14ac:dyDescent="0.25">
      <c r="A132" s="328">
        <v>8</v>
      </c>
      <c r="B132" s="549" t="str">
        <f t="shared" ca="1" si="32"/>
        <v xml:space="preserve"> </v>
      </c>
      <c r="C132" s="540"/>
      <c r="D132" s="540"/>
      <c r="E132" s="550"/>
      <c r="F132" s="540" t="str">
        <f t="shared" ca="1" si="33"/>
        <v xml:space="preserve"> </v>
      </c>
      <c r="G132" s="540"/>
      <c r="H132" s="540"/>
      <c r="I132" s="541"/>
      <c r="J132" s="569"/>
      <c r="K132" s="569"/>
      <c r="L132" s="569"/>
      <c r="M132" s="569"/>
      <c r="N132" s="569"/>
      <c r="O132" s="437"/>
      <c r="P132" s="133"/>
    </row>
    <row r="133" spans="1:17" s="18" customFormat="1" ht="15.75" customHeight="1" x14ac:dyDescent="0.25">
      <c r="A133" s="328">
        <v>9</v>
      </c>
      <c r="B133" s="549" t="str">
        <f t="shared" ca="1" si="32"/>
        <v xml:space="preserve"> </v>
      </c>
      <c r="C133" s="540"/>
      <c r="D133" s="540"/>
      <c r="E133" s="550"/>
      <c r="F133" s="540" t="str">
        <f t="shared" ca="1" si="33"/>
        <v xml:space="preserve"> </v>
      </c>
      <c r="G133" s="540"/>
      <c r="H133" s="540"/>
      <c r="I133" s="541"/>
      <c r="J133" s="569"/>
      <c r="K133" s="569"/>
      <c r="L133" s="569"/>
      <c r="M133" s="569"/>
      <c r="N133" s="569"/>
      <c r="O133" s="437"/>
      <c r="P133" s="133"/>
    </row>
    <row r="134" spans="1:17" s="18" customFormat="1" ht="15.75" customHeight="1" x14ac:dyDescent="0.25">
      <c r="A134" s="328">
        <v>10</v>
      </c>
      <c r="B134" s="549" t="str">
        <f t="shared" ca="1" si="32"/>
        <v xml:space="preserve"> </v>
      </c>
      <c r="C134" s="540"/>
      <c r="D134" s="540"/>
      <c r="E134" s="550"/>
      <c r="F134" s="540" t="str">
        <f t="shared" ca="1" si="33"/>
        <v xml:space="preserve"> </v>
      </c>
      <c r="G134" s="540"/>
      <c r="H134" s="540"/>
      <c r="I134" s="541"/>
      <c r="J134" s="569"/>
      <c r="K134" s="569"/>
      <c r="L134" s="569"/>
      <c r="M134" s="569"/>
      <c r="N134" s="569"/>
      <c r="O134" s="437"/>
      <c r="P134" s="133"/>
    </row>
    <row r="135" spans="1:17" s="18" customFormat="1" ht="15.75" customHeight="1" x14ac:dyDescent="0.25">
      <c r="A135" s="328">
        <v>11</v>
      </c>
      <c r="B135" s="549" t="str">
        <f t="shared" ca="1" si="32"/>
        <v xml:space="preserve"> </v>
      </c>
      <c r="C135" s="540"/>
      <c r="D135" s="540"/>
      <c r="E135" s="550"/>
      <c r="F135" s="540" t="str">
        <f t="shared" ca="1" si="33"/>
        <v xml:space="preserve"> </v>
      </c>
      <c r="G135" s="540"/>
      <c r="H135" s="540"/>
      <c r="I135" s="541"/>
      <c r="J135" s="569"/>
      <c r="K135" s="569"/>
      <c r="L135" s="569"/>
      <c r="M135" s="569"/>
      <c r="N135" s="569"/>
      <c r="O135" s="437"/>
      <c r="P135" s="133"/>
    </row>
    <row r="136" spans="1:17" s="18" customFormat="1" ht="15.75" customHeight="1" x14ac:dyDescent="0.25">
      <c r="A136" s="328">
        <v>12</v>
      </c>
      <c r="B136" s="549" t="str">
        <f t="shared" ca="1" si="32"/>
        <v xml:space="preserve"> </v>
      </c>
      <c r="C136" s="540"/>
      <c r="D136" s="540"/>
      <c r="E136" s="550"/>
      <c r="F136" s="540" t="str">
        <f t="shared" ca="1" si="33"/>
        <v xml:space="preserve"> </v>
      </c>
      <c r="G136" s="540"/>
      <c r="H136" s="540"/>
      <c r="I136" s="541"/>
      <c r="J136" s="569"/>
      <c r="K136" s="569"/>
      <c r="L136" s="569"/>
      <c r="M136" s="569"/>
      <c r="N136" s="569"/>
      <c r="O136" s="437"/>
      <c r="P136" s="133"/>
    </row>
    <row r="137" spans="1:17" s="18" customFormat="1" ht="15.75" customHeight="1" x14ac:dyDescent="0.25">
      <c r="A137" s="328">
        <v>13</v>
      </c>
      <c r="B137" s="549" t="str">
        <f t="shared" ca="1" si="32"/>
        <v xml:space="preserve"> </v>
      </c>
      <c r="C137" s="540"/>
      <c r="D137" s="540"/>
      <c r="E137" s="550"/>
      <c r="F137" s="540" t="str">
        <f t="shared" ca="1" si="33"/>
        <v xml:space="preserve"> </v>
      </c>
      <c r="G137" s="540"/>
      <c r="H137" s="540"/>
      <c r="I137" s="541"/>
      <c r="J137" s="569"/>
      <c r="K137" s="569"/>
      <c r="L137" s="569"/>
      <c r="M137" s="569"/>
      <c r="N137" s="569"/>
      <c r="O137" s="437"/>
      <c r="P137" s="133"/>
    </row>
    <row r="138" spans="1:17" s="18" customFormat="1" ht="15.75" customHeight="1" x14ac:dyDescent="0.25">
      <c r="A138" s="328">
        <v>14</v>
      </c>
      <c r="B138" s="549" t="str">
        <f t="shared" ca="1" si="32"/>
        <v xml:space="preserve"> </v>
      </c>
      <c r="C138" s="540"/>
      <c r="D138" s="540"/>
      <c r="E138" s="550"/>
      <c r="F138" s="540" t="str">
        <f t="shared" ca="1" si="33"/>
        <v xml:space="preserve"> </v>
      </c>
      <c r="G138" s="540"/>
      <c r="H138" s="540"/>
      <c r="I138" s="541"/>
      <c r="J138" s="569"/>
      <c r="K138" s="569"/>
      <c r="L138" s="569"/>
      <c r="M138" s="569"/>
      <c r="N138" s="569"/>
      <c r="O138" s="437"/>
      <c r="P138" s="133"/>
    </row>
    <row r="139" spans="1:17" s="18" customFormat="1" ht="15.75" customHeight="1" thickBot="1" x14ac:dyDescent="0.3">
      <c r="A139" s="328">
        <v>15</v>
      </c>
      <c r="B139" s="551" t="str">
        <f t="shared" ca="1" si="32"/>
        <v xml:space="preserve"> </v>
      </c>
      <c r="C139" s="552"/>
      <c r="D139" s="552"/>
      <c r="E139" s="553"/>
      <c r="F139" s="547" t="str">
        <f t="shared" ca="1" si="33"/>
        <v xml:space="preserve"> </v>
      </c>
      <c r="G139" s="547"/>
      <c r="H139" s="547"/>
      <c r="I139" s="548"/>
      <c r="J139" s="569"/>
      <c r="K139" s="569"/>
      <c r="L139" s="569"/>
      <c r="M139" s="569"/>
      <c r="N139" s="569"/>
      <c r="O139" s="437"/>
      <c r="P139" s="133"/>
    </row>
    <row r="140" spans="1:17" s="88" customFormat="1" ht="8.25" customHeight="1" thickTop="1" thickBot="1" x14ac:dyDescent="0.35">
      <c r="B140" s="333"/>
      <c r="C140" s="333"/>
      <c r="D140" s="333"/>
      <c r="E140" s="333"/>
      <c r="F140" s="333"/>
      <c r="G140" s="333"/>
      <c r="H140" s="333"/>
      <c r="I140" s="334"/>
      <c r="J140" s="335"/>
      <c r="K140" s="334"/>
      <c r="L140" s="335"/>
      <c r="M140" s="437"/>
      <c r="N140" s="437"/>
      <c r="O140" s="437"/>
      <c r="P140" s="315"/>
    </row>
    <row r="141" spans="1:17" s="18" customFormat="1" ht="28.15" customHeight="1" thickTop="1" thickBot="1" x14ac:dyDescent="0.4">
      <c r="A141" s="88"/>
      <c r="B141" s="557" t="s">
        <v>418</v>
      </c>
      <c r="C141" s="558"/>
      <c r="D141" s="558"/>
      <c r="E141" s="558"/>
      <c r="F141" s="558"/>
      <c r="G141" s="543">
        <f ca="1">AO63</f>
        <v>0</v>
      </c>
      <c r="H141" s="543"/>
      <c r="I141" s="559"/>
      <c r="J141" s="570" t="s">
        <v>421</v>
      </c>
      <c r="K141" s="571"/>
      <c r="L141" s="571"/>
      <c r="M141" s="543">
        <f ca="1">AP63+AQ63</f>
        <v>0</v>
      </c>
      <c r="N141" s="544"/>
      <c r="O141" s="437"/>
      <c r="P141" s="133"/>
    </row>
    <row r="142" spans="1:17" s="18" customFormat="1" ht="15.75" customHeight="1" thickTop="1" thickBot="1" x14ac:dyDescent="0.3">
      <c r="A142" s="88"/>
      <c r="B142" s="250"/>
      <c r="C142" s="250"/>
      <c r="D142" s="250"/>
      <c r="E142" s="250"/>
      <c r="F142" s="250"/>
      <c r="G142" s="250"/>
      <c r="H142" s="250"/>
      <c r="I142" s="232"/>
      <c r="J142" s="231"/>
      <c r="K142" s="231"/>
      <c r="L142" s="231"/>
      <c r="M142" s="231"/>
      <c r="N142" s="231"/>
      <c r="O142" s="272"/>
      <c r="P142" s="133"/>
    </row>
    <row r="143" spans="1:17" ht="18.75" customHeight="1" thickTop="1" thickBot="1" x14ac:dyDescent="0.4">
      <c r="B143" s="588" t="s">
        <v>88</v>
      </c>
      <c r="C143" s="589"/>
      <c r="D143" s="589"/>
      <c r="E143" s="589"/>
      <c r="F143" s="589"/>
      <c r="G143" s="589"/>
      <c r="H143" s="589"/>
      <c r="I143" s="589"/>
      <c r="J143" s="589"/>
      <c r="K143" s="589"/>
      <c r="L143" s="589"/>
      <c r="M143" s="589"/>
      <c r="N143" s="590"/>
      <c r="O143" s="274"/>
      <c r="P143" s="133"/>
      <c r="Q143" s="133"/>
    </row>
    <row r="144" spans="1:17" ht="15.75" customHeight="1" thickTop="1" thickBot="1" x14ac:dyDescent="0.4">
      <c r="A144" s="329"/>
      <c r="B144" s="658"/>
      <c r="C144" s="659"/>
      <c r="D144" s="7"/>
      <c r="E144" s="7"/>
      <c r="F144" s="7"/>
      <c r="G144" s="7"/>
      <c r="H144" s="7"/>
      <c r="I144" s="7"/>
      <c r="J144" s="7"/>
      <c r="K144" s="7"/>
      <c r="L144" s="7"/>
      <c r="M144" s="7"/>
      <c r="N144" s="7"/>
      <c r="O144" s="261"/>
      <c r="P144" s="135"/>
      <c r="Q144" s="133"/>
    </row>
    <row r="145" spans="1:17" s="52" customFormat="1" ht="15.75" customHeight="1" thickTop="1" thickBot="1" x14ac:dyDescent="0.35">
      <c r="A145" s="323"/>
      <c r="B145" s="658"/>
      <c r="C145" s="659"/>
      <c r="D145" s="86"/>
      <c r="E145" s="86"/>
      <c r="F145" s="86"/>
      <c r="G145" s="86"/>
      <c r="H145" s="87"/>
      <c r="I145" s="670" t="s">
        <v>87</v>
      </c>
      <c r="J145" s="668"/>
      <c r="K145" s="668"/>
      <c r="L145" s="667" t="s">
        <v>9</v>
      </c>
      <c r="M145" s="668"/>
      <c r="N145" s="669"/>
      <c r="O145" s="268"/>
      <c r="P145" s="135"/>
      <c r="Q145" s="135"/>
    </row>
    <row r="146" spans="1:17" s="52" customFormat="1" ht="15.75" customHeight="1" thickTop="1" thickBot="1" x14ac:dyDescent="0.4">
      <c r="A146" s="323"/>
      <c r="B146" s="660" t="s">
        <v>157</v>
      </c>
      <c r="C146" s="661"/>
      <c r="D146" s="661"/>
      <c r="E146" s="661"/>
      <c r="F146" s="661"/>
      <c r="G146" s="661"/>
      <c r="H146" s="661"/>
      <c r="I146" s="665">
        <f ca="1">AT63</f>
        <v>0</v>
      </c>
      <c r="J146" s="666"/>
      <c r="K146" s="666"/>
      <c r="L146" s="662">
        <f ca="1">AU63</f>
        <v>0</v>
      </c>
      <c r="M146" s="663"/>
      <c r="N146" s="664"/>
      <c r="O146" s="268"/>
      <c r="P146"/>
      <c r="Q146" s="135"/>
    </row>
    <row r="147" spans="1:17" s="52" customFormat="1" ht="15.75" customHeight="1" thickTop="1" thickBot="1" x14ac:dyDescent="0.4">
      <c r="A147" s="323"/>
      <c r="B147" s="643" t="s">
        <v>159</v>
      </c>
      <c r="C147" s="644"/>
      <c r="D147" s="644"/>
      <c r="E147" s="644"/>
      <c r="F147" s="644"/>
      <c r="G147" s="644"/>
      <c r="H147" s="645"/>
      <c r="I147" s="646">
        <f ca="1">AV63</f>
        <v>0</v>
      </c>
      <c r="J147" s="647"/>
      <c r="K147" s="647"/>
      <c r="L147" s="648">
        <f ca="1">AW63</f>
        <v>0</v>
      </c>
      <c r="M147" s="649"/>
      <c r="N147" s="650"/>
      <c r="O147" s="268"/>
      <c r="P147"/>
      <c r="Q147" s="135"/>
    </row>
    <row r="148" spans="1:17" s="52" customFormat="1" ht="15.75" customHeight="1" thickTop="1" thickBot="1" x14ac:dyDescent="0.4">
      <c r="A148" s="323"/>
      <c r="B148" s="651" t="s">
        <v>158</v>
      </c>
      <c r="C148" s="652"/>
      <c r="D148" s="652"/>
      <c r="E148" s="652"/>
      <c r="F148" s="652"/>
      <c r="G148" s="652"/>
      <c r="H148" s="653"/>
      <c r="I148" s="654">
        <f ca="1">SUM(I146:K147)</f>
        <v>0</v>
      </c>
      <c r="J148" s="655"/>
      <c r="K148" s="656"/>
      <c r="L148" s="654">
        <f ca="1">SUM(L146:N147)</f>
        <v>0</v>
      </c>
      <c r="M148" s="655"/>
      <c r="N148" s="657"/>
      <c r="O148" s="268"/>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0"/>
      <c r="B163" s="672" t="s">
        <v>97</v>
      </c>
      <c r="C163" s="673"/>
      <c r="D163" s="673"/>
      <c r="E163" s="673"/>
      <c r="F163" s="673"/>
      <c r="G163" s="673"/>
      <c r="H163" s="674"/>
      <c r="K163" s="672" t="s">
        <v>182</v>
      </c>
      <c r="L163" s="673"/>
      <c r="M163" s="673"/>
      <c r="N163" s="674"/>
    </row>
    <row r="164" spans="1:14" ht="16.5" customHeight="1" thickTop="1" thickBot="1" x14ac:dyDescent="0.4">
      <c r="A164" s="330"/>
      <c r="B164" s="607" t="s">
        <v>2</v>
      </c>
      <c r="C164" s="608"/>
      <c r="D164" s="609"/>
      <c r="E164" s="610" t="s">
        <v>1</v>
      </c>
      <c r="F164" s="608"/>
      <c r="G164" s="608"/>
      <c r="H164" s="611"/>
      <c r="K164" s="612" t="s">
        <v>2</v>
      </c>
      <c r="L164" s="613"/>
      <c r="M164" s="620" t="s">
        <v>1</v>
      </c>
      <c r="N164" s="621"/>
    </row>
    <row r="165" spans="1:14" ht="24.75" customHeight="1" thickTop="1" thickBot="1" x14ac:dyDescent="0.4">
      <c r="A165" s="331"/>
      <c r="B165" s="622" t="str">
        <f>IF(C$18="","",C$18)</f>
        <v/>
      </c>
      <c r="C165" s="623"/>
      <c r="D165" s="624"/>
      <c r="E165" s="623" t="str">
        <f>IF(C$17="","",C$17)</f>
        <v/>
      </c>
      <c r="F165" s="623"/>
      <c r="G165" s="623"/>
      <c r="H165" s="625"/>
      <c r="K165" s="626" t="str">
        <f>IF(D43="","",D43)</f>
        <v/>
      </c>
      <c r="L165" s="627"/>
      <c r="M165" s="628" t="str">
        <f>IF(D42="","",D42)</f>
        <v/>
      </c>
      <c r="N165" s="629"/>
    </row>
    <row r="166" spans="1:14" ht="15.5" thickTop="1" thickBot="1" x14ac:dyDescent="0.4">
      <c r="A166" s="234"/>
      <c r="B166" s="49"/>
      <c r="C166" s="49"/>
      <c r="K166" s="607" t="s">
        <v>28</v>
      </c>
      <c r="L166" s="608"/>
      <c r="M166" s="608"/>
      <c r="N166" s="611"/>
    </row>
    <row r="167" spans="1:14" ht="16.5" customHeight="1" thickTop="1" thickBot="1" x14ac:dyDescent="0.4">
      <c r="A167" s="330"/>
      <c r="B167" s="630" t="s">
        <v>27</v>
      </c>
      <c r="C167" s="631"/>
      <c r="D167" s="631"/>
      <c r="E167" s="631"/>
      <c r="F167" s="631"/>
      <c r="G167" s="631"/>
      <c r="H167" s="632"/>
      <c r="K167" s="622" t="str">
        <f>IF(D44="","",D44)</f>
        <v/>
      </c>
      <c r="L167" s="623"/>
      <c r="M167" s="623"/>
      <c r="N167" s="625"/>
    </row>
    <row r="168" spans="1:14" ht="15.5" thickTop="1" thickBot="1" x14ac:dyDescent="0.4">
      <c r="A168" s="330"/>
      <c r="B168" s="633"/>
      <c r="C168" s="633"/>
      <c r="D168" s="633"/>
      <c r="E168" s="633"/>
      <c r="F168" s="633"/>
      <c r="G168" s="633"/>
      <c r="H168" s="633"/>
      <c r="K168" s="49"/>
      <c r="L168" s="49"/>
      <c r="M168" s="49"/>
      <c r="N168" s="49"/>
    </row>
    <row r="169" spans="1:14" ht="16.5" customHeight="1" thickTop="1" thickBot="1" x14ac:dyDescent="0.4">
      <c r="A169" s="330"/>
      <c r="B169" s="633"/>
      <c r="C169" s="633"/>
      <c r="D169" s="633"/>
      <c r="E169" s="633"/>
      <c r="F169" s="633"/>
      <c r="G169" s="633"/>
      <c r="H169" s="633"/>
      <c r="K169" s="630" t="s">
        <v>243</v>
      </c>
      <c r="L169" s="631"/>
      <c r="M169" s="631"/>
      <c r="N169" s="632"/>
    </row>
    <row r="170" spans="1:14" ht="15.5" thickTop="1" thickBot="1" x14ac:dyDescent="0.4">
      <c r="A170" s="330"/>
      <c r="B170" s="633"/>
      <c r="C170" s="633"/>
      <c r="D170" s="633"/>
      <c r="E170" s="633"/>
      <c r="F170" s="633"/>
      <c r="G170" s="633"/>
      <c r="H170" s="633"/>
      <c r="K170" s="634"/>
      <c r="L170" s="635"/>
      <c r="M170" s="635"/>
      <c r="N170" s="636"/>
    </row>
    <row r="171" spans="1:14" ht="15.5" thickTop="1" thickBot="1" x14ac:dyDescent="0.4">
      <c r="A171" s="330"/>
      <c r="B171" s="633"/>
      <c r="C171" s="633"/>
      <c r="D171" s="633"/>
      <c r="E171" s="633"/>
      <c r="F171" s="633"/>
      <c r="G171" s="633"/>
      <c r="H171" s="633"/>
      <c r="K171" s="637"/>
      <c r="L171" s="638"/>
      <c r="M171" s="638"/>
      <c r="N171" s="639"/>
    </row>
    <row r="172" spans="1:14" ht="15.5" thickTop="1" thickBot="1" x14ac:dyDescent="0.4">
      <c r="A172" s="330"/>
      <c r="B172" s="633"/>
      <c r="C172" s="633"/>
      <c r="D172" s="633"/>
      <c r="E172" s="633"/>
      <c r="F172" s="633"/>
      <c r="G172" s="633"/>
      <c r="H172" s="633"/>
      <c r="K172" s="637"/>
      <c r="L172" s="638"/>
      <c r="M172" s="638"/>
      <c r="N172" s="639"/>
    </row>
    <row r="173" spans="1:14" ht="15.5" thickTop="1" thickBot="1" x14ac:dyDescent="0.4">
      <c r="A173" s="330"/>
      <c r="B173" s="633"/>
      <c r="C173" s="633"/>
      <c r="D173" s="633"/>
      <c r="E173" s="633"/>
      <c r="F173" s="633"/>
      <c r="G173" s="633"/>
      <c r="H173" s="633"/>
      <c r="K173" s="637"/>
      <c r="L173" s="638"/>
      <c r="M173" s="638"/>
      <c r="N173" s="639"/>
    </row>
    <row r="174" spans="1:14" ht="15.5" thickTop="1" thickBot="1" x14ac:dyDescent="0.4">
      <c r="A174" s="330"/>
      <c r="B174" s="633"/>
      <c r="C174" s="633"/>
      <c r="D174" s="633"/>
      <c r="E174" s="633"/>
      <c r="F174" s="633"/>
      <c r="G174" s="633"/>
      <c r="H174" s="633"/>
      <c r="K174" s="637"/>
      <c r="L174" s="638"/>
      <c r="M174" s="638"/>
      <c r="N174" s="639"/>
    </row>
    <row r="175" spans="1:14" ht="15.5" thickTop="1" thickBot="1" x14ac:dyDescent="0.4">
      <c r="A175" s="330"/>
      <c r="B175" s="633"/>
      <c r="C175" s="633"/>
      <c r="D175" s="633"/>
      <c r="E175" s="633"/>
      <c r="F175" s="633"/>
      <c r="G175" s="633"/>
      <c r="H175" s="633"/>
      <c r="K175" s="640"/>
      <c r="L175" s="641"/>
      <c r="M175" s="641"/>
      <c r="N175" s="642"/>
    </row>
    <row r="176" spans="1:14" ht="15" thickTop="1" x14ac:dyDescent="0.35">
      <c r="A176" s="332"/>
      <c r="B176" s="618" t="str">
        <f>"Projet : "&amp;M3</f>
        <v xml:space="preserve">Projet :  </v>
      </c>
      <c r="C176" s="619"/>
      <c r="D176" s="619"/>
      <c r="E176" s="619"/>
      <c r="F176" s="619"/>
      <c r="G176" s="619"/>
      <c r="H176" s="619"/>
      <c r="I176" s="619"/>
      <c r="J176" s="619"/>
      <c r="K176" s="619"/>
      <c r="L176" s="619"/>
      <c r="M176" s="619"/>
      <c r="N176" s="619"/>
    </row>
    <row r="177" spans="1:19" ht="15" customHeight="1" x14ac:dyDescent="0.35">
      <c r="B177" s="671" t="s">
        <v>90</v>
      </c>
      <c r="C177" s="671"/>
      <c r="D177" s="671"/>
      <c r="E177" s="671"/>
      <c r="F177" s="671"/>
      <c r="G177" s="671"/>
      <c r="H177" s="671"/>
      <c r="I177" s="671"/>
      <c r="J177" s="671"/>
      <c r="K177" s="671"/>
      <c r="L177" s="671"/>
      <c r="M177" s="671"/>
      <c r="N177" s="671"/>
    </row>
    <row r="178" spans="1:19" ht="14.5" x14ac:dyDescent="0.35">
      <c r="B178" s="671"/>
      <c r="C178" s="671"/>
      <c r="D178" s="671"/>
      <c r="E178" s="671"/>
      <c r="F178" s="671"/>
      <c r="G178" s="671"/>
      <c r="H178" s="671"/>
      <c r="I178" s="671"/>
      <c r="J178" s="671"/>
      <c r="K178" s="671"/>
      <c r="L178" s="671"/>
      <c r="M178" s="671"/>
      <c r="N178" s="671"/>
    </row>
    <row r="179" spans="1:19" s="17" customFormat="1" ht="14.5" x14ac:dyDescent="0.35">
      <c r="O179" s="271"/>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7"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8" t="s">
        <v>212</v>
      </c>
      <c r="J187" s="248" t="s">
        <v>213</v>
      </c>
      <c r="K187" s="248" t="s">
        <v>214</v>
      </c>
      <c r="L187" s="248" t="s">
        <v>122</v>
      </c>
      <c r="M187" s="248" t="s">
        <v>123</v>
      </c>
      <c r="N187"/>
      <c r="O187"/>
      <c r="P187" s="203"/>
      <c r="Q187" s="290" t="s">
        <v>222</v>
      </c>
      <c r="R187" s="291">
        <f ca="1">SUM(R189:R348)</f>
        <v>0</v>
      </c>
      <c r="S187" s="291">
        <f ca="1">SUM(S189:S348)</f>
        <v>0</v>
      </c>
    </row>
    <row r="188" spans="1:19" ht="101.5" hidden="1" x14ac:dyDescent="0.35">
      <c r="B188" s="614" t="s">
        <v>210</v>
      </c>
      <c r="C188" s="615"/>
      <c r="D188" s="614" t="s">
        <v>211</v>
      </c>
      <c r="E188" s="616"/>
      <c r="F188" s="616"/>
      <c r="G188" s="616"/>
      <c r="H188" s="615"/>
      <c r="I188" s="249" t="s">
        <v>199</v>
      </c>
      <c r="J188" s="249" t="s">
        <v>197</v>
      </c>
      <c r="K188" s="249" t="s">
        <v>198</v>
      </c>
      <c r="L188" s="249" t="s">
        <v>230</v>
      </c>
      <c r="M188" s="249" t="s">
        <v>254</v>
      </c>
      <c r="N188" s="259" t="s">
        <v>218</v>
      </c>
      <c r="O188" s="258" t="s">
        <v>217</v>
      </c>
      <c r="P188" s="277">
        <v>0</v>
      </c>
      <c r="R188" s="288" t="s">
        <v>255</v>
      </c>
      <c r="S188" s="288" t="s">
        <v>256</v>
      </c>
    </row>
    <row r="189" spans="1:19" ht="14.5" hidden="1" x14ac:dyDescent="0.35">
      <c r="A189" s="88"/>
      <c r="B189" s="617" t="s">
        <v>110</v>
      </c>
      <c r="C189" s="617"/>
      <c r="D189" s="617" t="s">
        <v>202</v>
      </c>
      <c r="E189" s="617"/>
      <c r="F189" s="617"/>
      <c r="G189" s="617"/>
      <c r="H189" s="617"/>
      <c r="I189" t="str">
        <f t="shared" ref="I189:M208" ca="1" si="34">INDIRECT("'"&amp;$B189&amp;"'!"&amp;I$187&amp;ROW(INDIRECT("'"&amp;$B189&amp;"'!"&amp;$D189)))</f>
        <v xml:space="preserve"> 
()</v>
      </c>
      <c r="J189" t="str">
        <f t="shared" ca="1" si="34"/>
        <v>Étab de la fiche</v>
      </c>
      <c r="K189" s="275"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89">
        <f t="shared" ref="R189:R220" ca="1" si="38">IF(N189,L189,0)</f>
        <v>0</v>
      </c>
      <c r="S189" s="289">
        <f ca="1">IF(N189,M189,0)</f>
        <v>0</v>
      </c>
    </row>
    <row r="190" spans="1:19" ht="14.5" hidden="1" x14ac:dyDescent="0.35">
      <c r="A190" s="88"/>
      <c r="B190" s="606" t="s">
        <v>110</v>
      </c>
      <c r="C190" s="606"/>
      <c r="D190" s="606" t="s">
        <v>203</v>
      </c>
      <c r="E190" s="606"/>
      <c r="F190" s="606"/>
      <c r="G190" s="606"/>
      <c r="H190" s="606"/>
      <c r="I190">
        <f t="shared" ca="1" si="34"/>
        <v>0</v>
      </c>
      <c r="J190">
        <f t="shared" ca="1" si="34"/>
        <v>0</v>
      </c>
      <c r="K190" s="275">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89">
        <f t="shared" si="38"/>
        <v>0</v>
      </c>
      <c r="S190" s="289">
        <f t="shared" ref="S190:S253" si="39">IF(N190,M190,0)</f>
        <v>0</v>
      </c>
    </row>
    <row r="191" spans="1:19" ht="14.5" hidden="1" x14ac:dyDescent="0.35">
      <c r="A191" s="88"/>
      <c r="B191" s="606" t="s">
        <v>110</v>
      </c>
      <c r="C191" s="606"/>
      <c r="D191" s="606" t="s">
        <v>204</v>
      </c>
      <c r="E191" s="606"/>
      <c r="F191" s="606"/>
      <c r="G191" s="606"/>
      <c r="H191" s="606"/>
      <c r="I191">
        <f t="shared" ca="1" si="34"/>
        <v>0</v>
      </c>
      <c r="J191">
        <f t="shared" ca="1" si="34"/>
        <v>0</v>
      </c>
      <c r="K191" s="275">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89">
        <f t="shared" si="38"/>
        <v>0</v>
      </c>
      <c r="S191" s="289">
        <f t="shared" si="39"/>
        <v>0</v>
      </c>
    </row>
    <row r="192" spans="1:19" ht="14.5" hidden="1" x14ac:dyDescent="0.35">
      <c r="A192" s="88"/>
      <c r="B192" s="606" t="s">
        <v>110</v>
      </c>
      <c r="C192" s="606"/>
      <c r="D192" s="606" t="s">
        <v>205</v>
      </c>
      <c r="E192" s="606"/>
      <c r="F192" s="606"/>
      <c r="G192" s="606"/>
      <c r="H192" s="606"/>
      <c r="I192">
        <f t="shared" ca="1" si="34"/>
        <v>0</v>
      </c>
      <c r="J192">
        <f t="shared" ca="1" si="34"/>
        <v>0</v>
      </c>
      <c r="K192" s="275">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89">
        <f t="shared" si="38"/>
        <v>0</v>
      </c>
      <c r="S192" s="289">
        <f t="shared" si="39"/>
        <v>0</v>
      </c>
    </row>
    <row r="193" spans="1:19" ht="14.5" hidden="1" x14ac:dyDescent="0.35">
      <c r="A193" s="88"/>
      <c r="B193" s="606" t="s">
        <v>110</v>
      </c>
      <c r="C193" s="606"/>
      <c r="D193" s="606" t="s">
        <v>206</v>
      </c>
      <c r="E193" s="606"/>
      <c r="F193" s="606"/>
      <c r="G193" s="606"/>
      <c r="H193" s="606"/>
      <c r="I193">
        <f t="shared" ca="1" si="34"/>
        <v>0</v>
      </c>
      <c r="J193">
        <f t="shared" ca="1" si="34"/>
        <v>0</v>
      </c>
      <c r="K193" s="275">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89">
        <f t="shared" si="38"/>
        <v>0</v>
      </c>
      <c r="S193" s="289">
        <f t="shared" si="39"/>
        <v>0</v>
      </c>
    </row>
    <row r="194" spans="1:19" ht="14.5" hidden="1" x14ac:dyDescent="0.35">
      <c r="A194" s="88"/>
      <c r="B194" s="606" t="s">
        <v>110</v>
      </c>
      <c r="C194" s="606"/>
      <c r="D194" s="606" t="s">
        <v>207</v>
      </c>
      <c r="E194" s="606"/>
      <c r="F194" s="606"/>
      <c r="G194" s="606"/>
      <c r="H194" s="606"/>
      <c r="I194">
        <f t="shared" ca="1" si="34"/>
        <v>0</v>
      </c>
      <c r="J194">
        <f t="shared" ca="1" si="34"/>
        <v>0</v>
      </c>
      <c r="K194" s="275">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89">
        <f t="shared" si="38"/>
        <v>0</v>
      </c>
      <c r="S194" s="289">
        <f t="shared" si="39"/>
        <v>0</v>
      </c>
    </row>
    <row r="195" spans="1:19" ht="14.5" hidden="1" x14ac:dyDescent="0.35">
      <c r="A195" s="88"/>
      <c r="B195" s="606" t="s">
        <v>110</v>
      </c>
      <c r="C195" s="606"/>
      <c r="D195" s="606" t="s">
        <v>208</v>
      </c>
      <c r="E195" s="606"/>
      <c r="F195" s="606"/>
      <c r="G195" s="606"/>
      <c r="H195" s="606"/>
      <c r="I195">
        <f t="shared" ca="1" si="34"/>
        <v>0</v>
      </c>
      <c r="J195">
        <f t="shared" ca="1" si="34"/>
        <v>0</v>
      </c>
      <c r="K195" s="275">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89">
        <f t="shared" si="38"/>
        <v>0</v>
      </c>
      <c r="S195" s="289">
        <f t="shared" si="39"/>
        <v>0</v>
      </c>
    </row>
    <row r="196" spans="1:19" ht="14.5" hidden="1" x14ac:dyDescent="0.35">
      <c r="A196" s="88"/>
      <c r="B196" s="606" t="s">
        <v>110</v>
      </c>
      <c r="C196" s="606"/>
      <c r="D196" s="606" t="s">
        <v>209</v>
      </c>
      <c r="E196" s="606"/>
      <c r="F196" s="606"/>
      <c r="G196" s="606"/>
      <c r="H196" s="606"/>
      <c r="I196">
        <f t="shared" ca="1" si="34"/>
        <v>0</v>
      </c>
      <c r="J196">
        <f t="shared" ca="1" si="34"/>
        <v>0</v>
      </c>
      <c r="K196" s="275">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89">
        <f t="shared" si="38"/>
        <v>0</v>
      </c>
      <c r="S196" s="289">
        <f t="shared" si="39"/>
        <v>0</v>
      </c>
    </row>
    <row r="197" spans="1:19" ht="14.5" hidden="1" x14ac:dyDescent="0.35">
      <c r="A197" s="88">
        <v>17</v>
      </c>
      <c r="B197" s="601" t="str">
        <f t="shared" ref="B197:B228" si="40">"Part"&amp;QUOTIENT(A197-1,8)</f>
        <v>Part2</v>
      </c>
      <c r="C197" s="601"/>
      <c r="D197" s="601" t="str">
        <f t="shared" ref="D197:D228" si="41">"autre_étab_"&amp;A197-8*QUOTIENT(A197-1,8)</f>
        <v>autre_étab_1</v>
      </c>
      <c r="E197" s="601"/>
      <c r="F197" s="601"/>
      <c r="G197" s="601"/>
      <c r="H197" s="601"/>
      <c r="I197" t="str">
        <f t="shared" ca="1" si="34"/>
        <v xml:space="preserve"> 
()</v>
      </c>
      <c r="J197" t="str">
        <f t="shared" ca="1" si="34"/>
        <v>Étab de la fiche</v>
      </c>
      <c r="K197" s="275"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89">
        <f t="shared" ca="1" si="38"/>
        <v>0</v>
      </c>
      <c r="S197" s="289">
        <f t="shared" ca="1" si="39"/>
        <v>0</v>
      </c>
    </row>
    <row r="198" spans="1:19" ht="14.5" hidden="1" x14ac:dyDescent="0.35">
      <c r="A198" s="88">
        <v>18</v>
      </c>
      <c r="B198" s="601" t="str">
        <f t="shared" si="40"/>
        <v>Part2</v>
      </c>
      <c r="C198" s="601"/>
      <c r="D198" s="601" t="str">
        <f t="shared" si="41"/>
        <v>autre_étab_2</v>
      </c>
      <c r="E198" s="601"/>
      <c r="F198" s="601"/>
      <c r="G198" s="601"/>
      <c r="H198" s="601"/>
      <c r="I198">
        <f t="shared" ca="1" si="34"/>
        <v>0</v>
      </c>
      <c r="J198">
        <f t="shared" ca="1" si="34"/>
        <v>0</v>
      </c>
      <c r="K198" s="275">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89">
        <f t="shared" si="38"/>
        <v>0</v>
      </c>
      <c r="S198" s="289">
        <f t="shared" si="39"/>
        <v>0</v>
      </c>
    </row>
    <row r="199" spans="1:19" ht="14.5" hidden="1" x14ac:dyDescent="0.35">
      <c r="A199" s="88">
        <v>19</v>
      </c>
      <c r="B199" s="601" t="str">
        <f t="shared" si="40"/>
        <v>Part2</v>
      </c>
      <c r="C199" s="601"/>
      <c r="D199" s="601" t="str">
        <f t="shared" si="41"/>
        <v>autre_étab_3</v>
      </c>
      <c r="E199" s="601"/>
      <c r="F199" s="601"/>
      <c r="G199" s="601"/>
      <c r="H199" s="601"/>
      <c r="I199">
        <f t="shared" ca="1" si="34"/>
        <v>0</v>
      </c>
      <c r="J199">
        <f t="shared" ca="1" si="34"/>
        <v>0</v>
      </c>
      <c r="K199" s="275">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89">
        <f t="shared" si="38"/>
        <v>0</v>
      </c>
      <c r="S199" s="289">
        <f t="shared" si="39"/>
        <v>0</v>
      </c>
    </row>
    <row r="200" spans="1:19" ht="14.5" hidden="1" x14ac:dyDescent="0.35">
      <c r="A200" s="88">
        <v>20</v>
      </c>
      <c r="B200" s="601" t="str">
        <f t="shared" si="40"/>
        <v>Part2</v>
      </c>
      <c r="C200" s="601"/>
      <c r="D200" s="601" t="str">
        <f t="shared" si="41"/>
        <v>autre_étab_4</v>
      </c>
      <c r="E200" s="601"/>
      <c r="F200" s="601"/>
      <c r="G200" s="601"/>
      <c r="H200" s="601"/>
      <c r="I200">
        <f t="shared" ca="1" si="34"/>
        <v>0</v>
      </c>
      <c r="J200">
        <f t="shared" ca="1" si="34"/>
        <v>0</v>
      </c>
      <c r="K200" s="275">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89">
        <f t="shared" si="38"/>
        <v>0</v>
      </c>
      <c r="S200" s="289">
        <f t="shared" si="39"/>
        <v>0</v>
      </c>
    </row>
    <row r="201" spans="1:19" ht="14.5" hidden="1" x14ac:dyDescent="0.35">
      <c r="A201" s="88">
        <v>21</v>
      </c>
      <c r="B201" s="601" t="str">
        <f t="shared" si="40"/>
        <v>Part2</v>
      </c>
      <c r="C201" s="601"/>
      <c r="D201" s="601" t="str">
        <f t="shared" si="41"/>
        <v>autre_étab_5</v>
      </c>
      <c r="E201" s="601"/>
      <c r="F201" s="601"/>
      <c r="G201" s="601"/>
      <c r="H201" s="601"/>
      <c r="I201">
        <f t="shared" ca="1" si="34"/>
        <v>0</v>
      </c>
      <c r="J201">
        <f t="shared" ca="1" si="34"/>
        <v>0</v>
      </c>
      <c r="K201" s="275">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89">
        <f t="shared" si="38"/>
        <v>0</v>
      </c>
      <c r="S201" s="289">
        <f t="shared" si="39"/>
        <v>0</v>
      </c>
    </row>
    <row r="202" spans="1:19" ht="14.5" hidden="1" x14ac:dyDescent="0.35">
      <c r="A202" s="88">
        <v>22</v>
      </c>
      <c r="B202" s="601" t="str">
        <f t="shared" si="40"/>
        <v>Part2</v>
      </c>
      <c r="C202" s="601"/>
      <c r="D202" s="601" t="str">
        <f t="shared" si="41"/>
        <v>autre_étab_6</v>
      </c>
      <c r="E202" s="601"/>
      <c r="F202" s="601"/>
      <c r="G202" s="601"/>
      <c r="H202" s="601"/>
      <c r="I202">
        <f t="shared" ca="1" si="34"/>
        <v>0</v>
      </c>
      <c r="J202">
        <f t="shared" ca="1" si="34"/>
        <v>0</v>
      </c>
      <c r="K202" s="275">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89">
        <f t="shared" si="38"/>
        <v>0</v>
      </c>
      <c r="S202" s="289">
        <f t="shared" si="39"/>
        <v>0</v>
      </c>
    </row>
    <row r="203" spans="1:19" ht="14.5" hidden="1" x14ac:dyDescent="0.35">
      <c r="A203" s="88">
        <v>23</v>
      </c>
      <c r="B203" s="601" t="str">
        <f t="shared" si="40"/>
        <v>Part2</v>
      </c>
      <c r="C203" s="601"/>
      <c r="D203" s="601" t="str">
        <f t="shared" si="41"/>
        <v>autre_étab_7</v>
      </c>
      <c r="E203" s="601"/>
      <c r="F203" s="601"/>
      <c r="G203" s="601"/>
      <c r="H203" s="601"/>
      <c r="I203">
        <f t="shared" ca="1" si="34"/>
        <v>0</v>
      </c>
      <c r="J203">
        <f t="shared" ca="1" si="34"/>
        <v>0</v>
      </c>
      <c r="K203" s="275">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89">
        <f t="shared" si="38"/>
        <v>0</v>
      </c>
      <c r="S203" s="289">
        <f t="shared" si="39"/>
        <v>0</v>
      </c>
    </row>
    <row r="204" spans="1:19" ht="14.5" hidden="1" x14ac:dyDescent="0.35">
      <c r="A204" s="88">
        <v>24</v>
      </c>
      <c r="B204" s="601" t="str">
        <f t="shared" si="40"/>
        <v>Part2</v>
      </c>
      <c r="C204" s="601"/>
      <c r="D204" s="601" t="str">
        <f t="shared" si="41"/>
        <v>autre_étab_8</v>
      </c>
      <c r="E204" s="601"/>
      <c r="F204" s="601"/>
      <c r="G204" s="601"/>
      <c r="H204" s="601"/>
      <c r="I204">
        <f t="shared" ca="1" si="34"/>
        <v>0</v>
      </c>
      <c r="J204">
        <f t="shared" ca="1" si="34"/>
        <v>0</v>
      </c>
      <c r="K204" s="275">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89">
        <f t="shared" si="38"/>
        <v>0</v>
      </c>
      <c r="S204" s="289">
        <f t="shared" si="39"/>
        <v>0</v>
      </c>
    </row>
    <row r="205" spans="1:19" ht="14.5" hidden="1" x14ac:dyDescent="0.35">
      <c r="A205" s="88">
        <v>25</v>
      </c>
      <c r="B205" s="601" t="str">
        <f t="shared" si="40"/>
        <v>Part3</v>
      </c>
      <c r="C205" s="601"/>
      <c r="D205" s="601" t="str">
        <f t="shared" si="41"/>
        <v>autre_étab_1</v>
      </c>
      <c r="E205" s="601"/>
      <c r="F205" s="601"/>
      <c r="G205" s="601"/>
      <c r="H205" s="601"/>
      <c r="I205" t="str">
        <f t="shared" ca="1" si="34"/>
        <v xml:space="preserve"> 
()</v>
      </c>
      <c r="J205" t="str">
        <f t="shared" ca="1" si="34"/>
        <v>Étab de la fiche</v>
      </c>
      <c r="K205" s="275"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89">
        <f t="shared" ca="1" si="38"/>
        <v>0</v>
      </c>
      <c r="S205" s="289">
        <f t="shared" ca="1" si="39"/>
        <v>0</v>
      </c>
    </row>
    <row r="206" spans="1:19" ht="14.5" hidden="1" x14ac:dyDescent="0.35">
      <c r="A206" s="88">
        <v>26</v>
      </c>
      <c r="B206" s="601" t="str">
        <f t="shared" si="40"/>
        <v>Part3</v>
      </c>
      <c r="C206" s="601"/>
      <c r="D206" s="601" t="str">
        <f t="shared" si="41"/>
        <v>autre_étab_2</v>
      </c>
      <c r="E206" s="601"/>
      <c r="F206" s="601"/>
      <c r="G206" s="601"/>
      <c r="H206" s="601"/>
      <c r="I206">
        <f t="shared" ca="1" si="34"/>
        <v>0</v>
      </c>
      <c r="J206">
        <f t="shared" ca="1" si="34"/>
        <v>0</v>
      </c>
      <c r="K206" s="275">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89">
        <f t="shared" si="38"/>
        <v>0</v>
      </c>
      <c r="S206" s="289">
        <f t="shared" si="39"/>
        <v>0</v>
      </c>
    </row>
    <row r="207" spans="1:19" ht="14.5" hidden="1" x14ac:dyDescent="0.35">
      <c r="A207" s="88">
        <v>27</v>
      </c>
      <c r="B207" s="601" t="str">
        <f t="shared" si="40"/>
        <v>Part3</v>
      </c>
      <c r="C207" s="601"/>
      <c r="D207" s="601" t="str">
        <f t="shared" si="41"/>
        <v>autre_étab_3</v>
      </c>
      <c r="E207" s="601"/>
      <c r="F207" s="601"/>
      <c r="G207" s="601"/>
      <c r="H207" s="601"/>
      <c r="I207">
        <f t="shared" ca="1" si="34"/>
        <v>0</v>
      </c>
      <c r="J207">
        <f t="shared" ca="1" si="34"/>
        <v>0</v>
      </c>
      <c r="K207" s="275">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89">
        <f t="shared" si="38"/>
        <v>0</v>
      </c>
      <c r="S207" s="289">
        <f t="shared" si="39"/>
        <v>0</v>
      </c>
    </row>
    <row r="208" spans="1:19" ht="14.5" hidden="1" x14ac:dyDescent="0.35">
      <c r="A208" s="88">
        <v>28</v>
      </c>
      <c r="B208" s="601" t="str">
        <f t="shared" si="40"/>
        <v>Part3</v>
      </c>
      <c r="C208" s="601"/>
      <c r="D208" s="601" t="str">
        <f t="shared" si="41"/>
        <v>autre_étab_4</v>
      </c>
      <c r="E208" s="601"/>
      <c r="F208" s="601"/>
      <c r="G208" s="601"/>
      <c r="H208" s="601"/>
      <c r="I208">
        <f t="shared" ca="1" si="34"/>
        <v>0</v>
      </c>
      <c r="J208">
        <f t="shared" ca="1" si="34"/>
        <v>0</v>
      </c>
      <c r="K208" s="275">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89">
        <f t="shared" si="38"/>
        <v>0</v>
      </c>
      <c r="S208" s="289">
        <f t="shared" si="39"/>
        <v>0</v>
      </c>
    </row>
    <row r="209" spans="1:19" ht="14.5" hidden="1" x14ac:dyDescent="0.35">
      <c r="A209" s="88">
        <v>29</v>
      </c>
      <c r="B209" s="601" t="str">
        <f t="shared" si="40"/>
        <v>Part3</v>
      </c>
      <c r="C209" s="601"/>
      <c r="D209" s="601" t="str">
        <f t="shared" si="41"/>
        <v>autre_étab_5</v>
      </c>
      <c r="E209" s="601"/>
      <c r="F209" s="601"/>
      <c r="G209" s="601"/>
      <c r="H209" s="601"/>
      <c r="I209">
        <f t="shared" ref="I209:M228" ca="1" si="42">INDIRECT("'"&amp;$B209&amp;"'!"&amp;I$187&amp;ROW(INDIRECT("'"&amp;$B209&amp;"'!"&amp;$D209)))</f>
        <v>0</v>
      </c>
      <c r="J209">
        <f t="shared" ca="1" si="42"/>
        <v>0</v>
      </c>
      <c r="K209" s="275">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89">
        <f t="shared" si="38"/>
        <v>0</v>
      </c>
      <c r="S209" s="289">
        <f t="shared" si="39"/>
        <v>0</v>
      </c>
    </row>
    <row r="210" spans="1:19" ht="14.5" hidden="1" x14ac:dyDescent="0.35">
      <c r="A210" s="88">
        <v>30</v>
      </c>
      <c r="B210" s="601" t="str">
        <f t="shared" si="40"/>
        <v>Part3</v>
      </c>
      <c r="C210" s="601"/>
      <c r="D210" s="601" t="str">
        <f t="shared" si="41"/>
        <v>autre_étab_6</v>
      </c>
      <c r="E210" s="601"/>
      <c r="F210" s="601"/>
      <c r="G210" s="601"/>
      <c r="H210" s="601"/>
      <c r="I210">
        <f t="shared" ca="1" si="42"/>
        <v>0</v>
      </c>
      <c r="J210">
        <f t="shared" ca="1" si="42"/>
        <v>0</v>
      </c>
      <c r="K210" s="275">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89">
        <f t="shared" si="38"/>
        <v>0</v>
      </c>
      <c r="S210" s="289">
        <f t="shared" si="39"/>
        <v>0</v>
      </c>
    </row>
    <row r="211" spans="1:19" ht="14.5" hidden="1" x14ac:dyDescent="0.35">
      <c r="A211" s="88">
        <v>31</v>
      </c>
      <c r="B211" s="601" t="str">
        <f t="shared" si="40"/>
        <v>Part3</v>
      </c>
      <c r="C211" s="601"/>
      <c r="D211" s="601" t="str">
        <f t="shared" si="41"/>
        <v>autre_étab_7</v>
      </c>
      <c r="E211" s="601"/>
      <c r="F211" s="601"/>
      <c r="G211" s="601"/>
      <c r="H211" s="601"/>
      <c r="I211">
        <f t="shared" ca="1" si="42"/>
        <v>0</v>
      </c>
      <c r="J211">
        <f t="shared" ca="1" si="42"/>
        <v>0</v>
      </c>
      <c r="K211" s="275">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89">
        <f t="shared" si="38"/>
        <v>0</v>
      </c>
      <c r="S211" s="289">
        <f t="shared" si="39"/>
        <v>0</v>
      </c>
    </row>
    <row r="212" spans="1:19" ht="14.5" hidden="1" x14ac:dyDescent="0.35">
      <c r="A212" s="88">
        <v>32</v>
      </c>
      <c r="B212" s="601" t="str">
        <f t="shared" si="40"/>
        <v>Part3</v>
      </c>
      <c r="C212" s="601"/>
      <c r="D212" s="601" t="str">
        <f t="shared" si="41"/>
        <v>autre_étab_8</v>
      </c>
      <c r="E212" s="601"/>
      <c r="F212" s="601"/>
      <c r="G212" s="601"/>
      <c r="H212" s="601"/>
      <c r="I212">
        <f t="shared" ca="1" si="42"/>
        <v>0</v>
      </c>
      <c r="J212">
        <f t="shared" ca="1" si="42"/>
        <v>0</v>
      </c>
      <c r="K212" s="275">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89">
        <f t="shared" si="38"/>
        <v>0</v>
      </c>
      <c r="S212" s="289">
        <f t="shared" si="39"/>
        <v>0</v>
      </c>
    </row>
    <row r="213" spans="1:19" ht="14.5" hidden="1" x14ac:dyDescent="0.35">
      <c r="A213" s="88">
        <v>33</v>
      </c>
      <c r="B213" s="601" t="str">
        <f t="shared" si="40"/>
        <v>Part4</v>
      </c>
      <c r="C213" s="601"/>
      <c r="D213" s="601" t="str">
        <f t="shared" si="41"/>
        <v>autre_étab_1</v>
      </c>
      <c r="E213" s="601"/>
      <c r="F213" s="601"/>
      <c r="G213" s="601"/>
      <c r="H213" s="601"/>
      <c r="I213" t="str">
        <f t="shared" ca="1" si="42"/>
        <v xml:space="preserve"> 
()</v>
      </c>
      <c r="J213" t="str">
        <f t="shared" ca="1" si="42"/>
        <v>Étab de la fiche</v>
      </c>
      <c r="K213" s="275"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89">
        <f t="shared" ca="1" si="38"/>
        <v>0</v>
      </c>
      <c r="S213" s="289">
        <f t="shared" ca="1" si="39"/>
        <v>0</v>
      </c>
    </row>
    <row r="214" spans="1:19" ht="14.5" hidden="1" x14ac:dyDescent="0.35">
      <c r="A214" s="88">
        <v>34</v>
      </c>
      <c r="B214" s="601" t="str">
        <f t="shared" si="40"/>
        <v>Part4</v>
      </c>
      <c r="C214" s="601"/>
      <c r="D214" s="601" t="str">
        <f t="shared" si="41"/>
        <v>autre_étab_2</v>
      </c>
      <c r="E214" s="601"/>
      <c r="F214" s="601"/>
      <c r="G214" s="601"/>
      <c r="H214" s="601"/>
      <c r="I214">
        <f t="shared" ca="1" si="42"/>
        <v>0</v>
      </c>
      <c r="J214">
        <f t="shared" ca="1" si="42"/>
        <v>0</v>
      </c>
      <c r="K214" s="275">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89">
        <f t="shared" si="38"/>
        <v>0</v>
      </c>
      <c r="S214" s="289">
        <f t="shared" si="39"/>
        <v>0</v>
      </c>
    </row>
    <row r="215" spans="1:19" ht="14.5" hidden="1" x14ac:dyDescent="0.35">
      <c r="A215" s="88">
        <v>35</v>
      </c>
      <c r="B215" s="601" t="str">
        <f t="shared" si="40"/>
        <v>Part4</v>
      </c>
      <c r="C215" s="601"/>
      <c r="D215" s="601" t="str">
        <f t="shared" si="41"/>
        <v>autre_étab_3</v>
      </c>
      <c r="E215" s="601"/>
      <c r="F215" s="601"/>
      <c r="G215" s="601"/>
      <c r="H215" s="601"/>
      <c r="I215">
        <f t="shared" ca="1" si="42"/>
        <v>0</v>
      </c>
      <c r="J215">
        <f t="shared" ca="1" si="42"/>
        <v>0</v>
      </c>
      <c r="K215" s="275">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89">
        <f t="shared" si="38"/>
        <v>0</v>
      </c>
      <c r="S215" s="289">
        <f t="shared" si="39"/>
        <v>0</v>
      </c>
    </row>
    <row r="216" spans="1:19" ht="14.5" hidden="1" x14ac:dyDescent="0.35">
      <c r="A216" s="88">
        <v>36</v>
      </c>
      <c r="B216" s="601" t="str">
        <f t="shared" si="40"/>
        <v>Part4</v>
      </c>
      <c r="C216" s="601"/>
      <c r="D216" s="601" t="str">
        <f t="shared" si="41"/>
        <v>autre_étab_4</v>
      </c>
      <c r="E216" s="601"/>
      <c r="F216" s="601"/>
      <c r="G216" s="601"/>
      <c r="H216" s="601"/>
      <c r="I216">
        <f t="shared" ca="1" si="42"/>
        <v>0</v>
      </c>
      <c r="J216">
        <f t="shared" ca="1" si="42"/>
        <v>0</v>
      </c>
      <c r="K216" s="275">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89">
        <f t="shared" si="38"/>
        <v>0</v>
      </c>
      <c r="S216" s="289">
        <f t="shared" si="39"/>
        <v>0</v>
      </c>
    </row>
    <row r="217" spans="1:19" ht="14.5" hidden="1" x14ac:dyDescent="0.35">
      <c r="A217" s="88">
        <v>37</v>
      </c>
      <c r="B217" s="601" t="str">
        <f t="shared" si="40"/>
        <v>Part4</v>
      </c>
      <c r="C217" s="601"/>
      <c r="D217" s="601" t="str">
        <f t="shared" si="41"/>
        <v>autre_étab_5</v>
      </c>
      <c r="E217" s="601"/>
      <c r="F217" s="601"/>
      <c r="G217" s="601"/>
      <c r="H217" s="601"/>
      <c r="I217">
        <f t="shared" ca="1" si="42"/>
        <v>0</v>
      </c>
      <c r="J217">
        <f t="shared" ca="1" si="42"/>
        <v>0</v>
      </c>
      <c r="K217" s="275">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89">
        <f t="shared" si="38"/>
        <v>0</v>
      </c>
      <c r="S217" s="289">
        <f t="shared" si="39"/>
        <v>0</v>
      </c>
    </row>
    <row r="218" spans="1:19" ht="14.5" hidden="1" x14ac:dyDescent="0.35">
      <c r="A218" s="88">
        <v>38</v>
      </c>
      <c r="B218" s="601" t="str">
        <f t="shared" si="40"/>
        <v>Part4</v>
      </c>
      <c r="C218" s="601"/>
      <c r="D218" s="601" t="str">
        <f t="shared" si="41"/>
        <v>autre_étab_6</v>
      </c>
      <c r="E218" s="601"/>
      <c r="F218" s="601"/>
      <c r="G218" s="601"/>
      <c r="H218" s="601"/>
      <c r="I218">
        <f t="shared" ca="1" si="42"/>
        <v>0</v>
      </c>
      <c r="J218">
        <f t="shared" ca="1" si="42"/>
        <v>0</v>
      </c>
      <c r="K218" s="275">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89">
        <f t="shared" si="38"/>
        <v>0</v>
      </c>
      <c r="S218" s="289">
        <f t="shared" si="39"/>
        <v>0</v>
      </c>
    </row>
    <row r="219" spans="1:19" ht="14.5" hidden="1" x14ac:dyDescent="0.35">
      <c r="A219" s="88">
        <v>39</v>
      </c>
      <c r="B219" s="601" t="str">
        <f t="shared" si="40"/>
        <v>Part4</v>
      </c>
      <c r="C219" s="601"/>
      <c r="D219" s="601" t="str">
        <f t="shared" si="41"/>
        <v>autre_étab_7</v>
      </c>
      <c r="E219" s="601"/>
      <c r="F219" s="601"/>
      <c r="G219" s="601"/>
      <c r="H219" s="601"/>
      <c r="I219">
        <f t="shared" ca="1" si="42"/>
        <v>0</v>
      </c>
      <c r="J219">
        <f t="shared" ca="1" si="42"/>
        <v>0</v>
      </c>
      <c r="K219" s="275">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89">
        <f t="shared" si="38"/>
        <v>0</v>
      </c>
      <c r="S219" s="289">
        <f t="shared" si="39"/>
        <v>0</v>
      </c>
    </row>
    <row r="220" spans="1:19" ht="14.5" hidden="1" x14ac:dyDescent="0.35">
      <c r="A220" s="88">
        <v>40</v>
      </c>
      <c r="B220" s="601" t="str">
        <f t="shared" si="40"/>
        <v>Part4</v>
      </c>
      <c r="C220" s="601"/>
      <c r="D220" s="601" t="str">
        <f t="shared" si="41"/>
        <v>autre_étab_8</v>
      </c>
      <c r="E220" s="601"/>
      <c r="F220" s="601"/>
      <c r="G220" s="601"/>
      <c r="H220" s="601"/>
      <c r="I220">
        <f t="shared" ca="1" si="42"/>
        <v>0</v>
      </c>
      <c r="J220">
        <f t="shared" ca="1" si="42"/>
        <v>0</v>
      </c>
      <c r="K220" s="275">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89">
        <f t="shared" si="38"/>
        <v>0</v>
      </c>
      <c r="S220" s="289">
        <f t="shared" si="39"/>
        <v>0</v>
      </c>
    </row>
    <row r="221" spans="1:19" ht="14.5" hidden="1" x14ac:dyDescent="0.35">
      <c r="A221" s="88">
        <v>41</v>
      </c>
      <c r="B221" s="601" t="str">
        <f t="shared" si="40"/>
        <v>Part5</v>
      </c>
      <c r="C221" s="601"/>
      <c r="D221" s="601" t="str">
        <f t="shared" si="41"/>
        <v>autre_étab_1</v>
      </c>
      <c r="E221" s="601"/>
      <c r="F221" s="601"/>
      <c r="G221" s="601"/>
      <c r="H221" s="601"/>
      <c r="I221" t="str">
        <f t="shared" ca="1" si="42"/>
        <v xml:space="preserve"> 
()</v>
      </c>
      <c r="J221" t="str">
        <f t="shared" ca="1" si="42"/>
        <v>Étab de la fiche</v>
      </c>
      <c r="K221" s="275"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89">
        <f t="shared" ref="R221:R252" ca="1" si="46">IF(N221,L221,0)</f>
        <v>0</v>
      </c>
      <c r="S221" s="289">
        <f t="shared" ca="1" si="39"/>
        <v>0</v>
      </c>
    </row>
    <row r="222" spans="1:19" ht="14.5" hidden="1" x14ac:dyDescent="0.35">
      <c r="A222" s="88">
        <v>42</v>
      </c>
      <c r="B222" s="601" t="str">
        <f t="shared" si="40"/>
        <v>Part5</v>
      </c>
      <c r="C222" s="601"/>
      <c r="D222" s="601" t="str">
        <f t="shared" si="41"/>
        <v>autre_étab_2</v>
      </c>
      <c r="E222" s="601"/>
      <c r="F222" s="601"/>
      <c r="G222" s="601"/>
      <c r="H222" s="601"/>
      <c r="I222">
        <f t="shared" ca="1" si="42"/>
        <v>0</v>
      </c>
      <c r="J222">
        <f t="shared" ca="1" si="42"/>
        <v>0</v>
      </c>
      <c r="K222" s="275">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89">
        <f t="shared" si="46"/>
        <v>0</v>
      </c>
      <c r="S222" s="289">
        <f t="shared" si="39"/>
        <v>0</v>
      </c>
    </row>
    <row r="223" spans="1:19" ht="14.5" hidden="1" x14ac:dyDescent="0.35">
      <c r="A223" s="88">
        <v>43</v>
      </c>
      <c r="B223" s="601" t="str">
        <f t="shared" si="40"/>
        <v>Part5</v>
      </c>
      <c r="C223" s="601"/>
      <c r="D223" s="601" t="str">
        <f t="shared" si="41"/>
        <v>autre_étab_3</v>
      </c>
      <c r="E223" s="601"/>
      <c r="F223" s="601"/>
      <c r="G223" s="601"/>
      <c r="H223" s="601"/>
      <c r="I223">
        <f t="shared" ca="1" si="42"/>
        <v>0</v>
      </c>
      <c r="J223">
        <f t="shared" ca="1" si="42"/>
        <v>0</v>
      </c>
      <c r="K223" s="275">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89">
        <f t="shared" si="46"/>
        <v>0</v>
      </c>
      <c r="S223" s="289">
        <f t="shared" si="39"/>
        <v>0</v>
      </c>
    </row>
    <row r="224" spans="1:19" ht="14.5" hidden="1" x14ac:dyDescent="0.35">
      <c r="A224" s="88">
        <v>44</v>
      </c>
      <c r="B224" s="601" t="str">
        <f t="shared" si="40"/>
        <v>Part5</v>
      </c>
      <c r="C224" s="601"/>
      <c r="D224" s="601" t="str">
        <f t="shared" si="41"/>
        <v>autre_étab_4</v>
      </c>
      <c r="E224" s="601"/>
      <c r="F224" s="601"/>
      <c r="G224" s="601"/>
      <c r="H224" s="601"/>
      <c r="I224">
        <f t="shared" ca="1" si="42"/>
        <v>0</v>
      </c>
      <c r="J224">
        <f t="shared" ca="1" si="42"/>
        <v>0</v>
      </c>
      <c r="K224" s="275">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89">
        <f t="shared" si="46"/>
        <v>0</v>
      </c>
      <c r="S224" s="289">
        <f t="shared" si="39"/>
        <v>0</v>
      </c>
    </row>
    <row r="225" spans="1:19" ht="14.5" hidden="1" x14ac:dyDescent="0.35">
      <c r="A225" s="88">
        <v>45</v>
      </c>
      <c r="B225" s="601" t="str">
        <f t="shared" si="40"/>
        <v>Part5</v>
      </c>
      <c r="C225" s="601"/>
      <c r="D225" s="601" t="str">
        <f t="shared" si="41"/>
        <v>autre_étab_5</v>
      </c>
      <c r="E225" s="601"/>
      <c r="F225" s="601"/>
      <c r="G225" s="601"/>
      <c r="H225" s="601"/>
      <c r="I225">
        <f t="shared" ca="1" si="42"/>
        <v>0</v>
      </c>
      <c r="J225">
        <f t="shared" ca="1" si="42"/>
        <v>0</v>
      </c>
      <c r="K225" s="275">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89">
        <f t="shared" si="46"/>
        <v>0</v>
      </c>
      <c r="S225" s="289">
        <f t="shared" si="39"/>
        <v>0</v>
      </c>
    </row>
    <row r="226" spans="1:19" ht="14.5" hidden="1" x14ac:dyDescent="0.35">
      <c r="A226" s="88">
        <v>46</v>
      </c>
      <c r="B226" s="601" t="str">
        <f t="shared" si="40"/>
        <v>Part5</v>
      </c>
      <c r="C226" s="601"/>
      <c r="D226" s="601" t="str">
        <f t="shared" si="41"/>
        <v>autre_étab_6</v>
      </c>
      <c r="E226" s="601"/>
      <c r="F226" s="601"/>
      <c r="G226" s="601"/>
      <c r="H226" s="601"/>
      <c r="I226">
        <f t="shared" ca="1" si="42"/>
        <v>0</v>
      </c>
      <c r="J226">
        <f t="shared" ca="1" si="42"/>
        <v>0</v>
      </c>
      <c r="K226" s="275">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89">
        <f t="shared" si="46"/>
        <v>0</v>
      </c>
      <c r="S226" s="289">
        <f t="shared" si="39"/>
        <v>0</v>
      </c>
    </row>
    <row r="227" spans="1:19" ht="14.5" hidden="1" x14ac:dyDescent="0.35">
      <c r="A227" s="88">
        <v>47</v>
      </c>
      <c r="B227" s="601" t="str">
        <f t="shared" si="40"/>
        <v>Part5</v>
      </c>
      <c r="C227" s="601"/>
      <c r="D227" s="601" t="str">
        <f t="shared" si="41"/>
        <v>autre_étab_7</v>
      </c>
      <c r="E227" s="601"/>
      <c r="F227" s="601"/>
      <c r="G227" s="601"/>
      <c r="H227" s="601"/>
      <c r="I227">
        <f t="shared" ca="1" si="42"/>
        <v>0</v>
      </c>
      <c r="J227">
        <f t="shared" ca="1" si="42"/>
        <v>0</v>
      </c>
      <c r="K227" s="275">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89">
        <f t="shared" si="46"/>
        <v>0</v>
      </c>
      <c r="S227" s="289">
        <f t="shared" si="39"/>
        <v>0</v>
      </c>
    </row>
    <row r="228" spans="1:19" ht="14.5" hidden="1" x14ac:dyDescent="0.35">
      <c r="A228" s="88">
        <v>48</v>
      </c>
      <c r="B228" s="601" t="str">
        <f t="shared" si="40"/>
        <v>Part5</v>
      </c>
      <c r="C228" s="601"/>
      <c r="D228" s="601" t="str">
        <f t="shared" si="41"/>
        <v>autre_étab_8</v>
      </c>
      <c r="E228" s="601"/>
      <c r="F228" s="601"/>
      <c r="G228" s="601"/>
      <c r="H228" s="601"/>
      <c r="I228">
        <f t="shared" ca="1" si="42"/>
        <v>0</v>
      </c>
      <c r="J228">
        <f t="shared" ca="1" si="42"/>
        <v>0</v>
      </c>
      <c r="K228" s="275">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89">
        <f t="shared" si="46"/>
        <v>0</v>
      </c>
      <c r="S228" s="289">
        <f t="shared" si="39"/>
        <v>0</v>
      </c>
    </row>
    <row r="229" spans="1:19" ht="14.5" hidden="1" x14ac:dyDescent="0.35">
      <c r="A229" s="88">
        <v>49</v>
      </c>
      <c r="B229" s="601" t="str">
        <f t="shared" ref="B229:B260" si="47">"Part"&amp;QUOTIENT(A229-1,8)</f>
        <v>Part6</v>
      </c>
      <c r="C229" s="601"/>
      <c r="D229" s="601" t="str">
        <f t="shared" ref="D229:D253" si="48">"autre_étab_"&amp;A229-8*QUOTIENT(A229-1,8)</f>
        <v>autre_étab_1</v>
      </c>
      <c r="E229" s="601"/>
      <c r="F229" s="601"/>
      <c r="G229" s="601"/>
      <c r="H229" s="601"/>
      <c r="I229" t="str">
        <f t="shared" ref="I229:M248" ca="1" si="49">INDIRECT("'"&amp;$B229&amp;"'!"&amp;I$187&amp;ROW(INDIRECT("'"&amp;$B229&amp;"'!"&amp;$D229)))</f>
        <v xml:space="preserve"> 
()</v>
      </c>
      <c r="J229" t="str">
        <f t="shared" ca="1" si="49"/>
        <v>Étab de la fiche</v>
      </c>
      <c r="K229" s="275"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89">
        <f t="shared" ca="1" si="46"/>
        <v>0</v>
      </c>
      <c r="S229" s="289">
        <f t="shared" ca="1" si="39"/>
        <v>0</v>
      </c>
    </row>
    <row r="230" spans="1:19" ht="14.5" hidden="1" x14ac:dyDescent="0.35">
      <c r="A230" s="88">
        <v>50</v>
      </c>
      <c r="B230" s="601" t="str">
        <f t="shared" si="47"/>
        <v>Part6</v>
      </c>
      <c r="C230" s="601"/>
      <c r="D230" s="601" t="str">
        <f t="shared" si="48"/>
        <v>autre_étab_2</v>
      </c>
      <c r="E230" s="601"/>
      <c r="F230" s="601"/>
      <c r="G230" s="601"/>
      <c r="H230" s="601"/>
      <c r="I230">
        <f t="shared" ca="1" si="49"/>
        <v>0</v>
      </c>
      <c r="J230">
        <f t="shared" ca="1" si="49"/>
        <v>0</v>
      </c>
      <c r="K230" s="275">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89">
        <f t="shared" si="46"/>
        <v>0</v>
      </c>
      <c r="S230" s="289">
        <f t="shared" si="39"/>
        <v>0</v>
      </c>
    </row>
    <row r="231" spans="1:19" ht="14.5" hidden="1" x14ac:dyDescent="0.35">
      <c r="A231" s="88">
        <v>51</v>
      </c>
      <c r="B231" s="601" t="str">
        <f t="shared" si="47"/>
        <v>Part6</v>
      </c>
      <c r="C231" s="601"/>
      <c r="D231" s="601" t="str">
        <f t="shared" si="48"/>
        <v>autre_étab_3</v>
      </c>
      <c r="E231" s="601"/>
      <c r="F231" s="601"/>
      <c r="G231" s="601"/>
      <c r="H231" s="601"/>
      <c r="I231">
        <f t="shared" ca="1" si="49"/>
        <v>0</v>
      </c>
      <c r="J231">
        <f t="shared" ca="1" si="49"/>
        <v>0</v>
      </c>
      <c r="K231" s="275">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89">
        <f t="shared" si="46"/>
        <v>0</v>
      </c>
      <c r="S231" s="289">
        <f t="shared" si="39"/>
        <v>0</v>
      </c>
    </row>
    <row r="232" spans="1:19" ht="14.5" hidden="1" x14ac:dyDescent="0.35">
      <c r="A232" s="88">
        <v>52</v>
      </c>
      <c r="B232" s="601" t="str">
        <f t="shared" si="47"/>
        <v>Part6</v>
      </c>
      <c r="C232" s="601"/>
      <c r="D232" s="601" t="str">
        <f t="shared" si="48"/>
        <v>autre_étab_4</v>
      </c>
      <c r="E232" s="601"/>
      <c r="F232" s="601"/>
      <c r="G232" s="601"/>
      <c r="H232" s="601"/>
      <c r="I232">
        <f t="shared" ca="1" si="49"/>
        <v>0</v>
      </c>
      <c r="J232">
        <f t="shared" ca="1" si="49"/>
        <v>0</v>
      </c>
      <c r="K232" s="275">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89">
        <f t="shared" si="46"/>
        <v>0</v>
      </c>
      <c r="S232" s="289">
        <f t="shared" si="39"/>
        <v>0</v>
      </c>
    </row>
    <row r="233" spans="1:19" ht="14.5" hidden="1" x14ac:dyDescent="0.35">
      <c r="A233" s="88">
        <v>53</v>
      </c>
      <c r="B233" s="601" t="str">
        <f t="shared" si="47"/>
        <v>Part6</v>
      </c>
      <c r="C233" s="601"/>
      <c r="D233" s="601" t="str">
        <f t="shared" si="48"/>
        <v>autre_étab_5</v>
      </c>
      <c r="E233" s="601"/>
      <c r="F233" s="601"/>
      <c r="G233" s="601"/>
      <c r="H233" s="601"/>
      <c r="I233">
        <f t="shared" ca="1" si="49"/>
        <v>0</v>
      </c>
      <c r="J233">
        <f t="shared" ca="1" si="49"/>
        <v>0</v>
      </c>
      <c r="K233" s="275">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89">
        <f t="shared" si="46"/>
        <v>0</v>
      </c>
      <c r="S233" s="289">
        <f t="shared" si="39"/>
        <v>0</v>
      </c>
    </row>
    <row r="234" spans="1:19" ht="14.5" hidden="1" x14ac:dyDescent="0.35">
      <c r="A234" s="88">
        <v>54</v>
      </c>
      <c r="B234" s="601" t="str">
        <f t="shared" si="47"/>
        <v>Part6</v>
      </c>
      <c r="C234" s="601"/>
      <c r="D234" s="601" t="str">
        <f t="shared" si="48"/>
        <v>autre_étab_6</v>
      </c>
      <c r="E234" s="601"/>
      <c r="F234" s="601"/>
      <c r="G234" s="601"/>
      <c r="H234" s="601"/>
      <c r="I234">
        <f t="shared" ca="1" si="49"/>
        <v>0</v>
      </c>
      <c r="J234">
        <f t="shared" ca="1" si="49"/>
        <v>0</v>
      </c>
      <c r="K234" s="275">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89">
        <f t="shared" si="46"/>
        <v>0</v>
      </c>
      <c r="S234" s="289">
        <f t="shared" si="39"/>
        <v>0</v>
      </c>
    </row>
    <row r="235" spans="1:19" ht="14.5" hidden="1" x14ac:dyDescent="0.35">
      <c r="A235" s="88">
        <v>55</v>
      </c>
      <c r="B235" s="601" t="str">
        <f t="shared" si="47"/>
        <v>Part6</v>
      </c>
      <c r="C235" s="601"/>
      <c r="D235" s="601" t="str">
        <f t="shared" si="48"/>
        <v>autre_étab_7</v>
      </c>
      <c r="E235" s="601"/>
      <c r="F235" s="601"/>
      <c r="G235" s="601"/>
      <c r="H235" s="601"/>
      <c r="I235">
        <f t="shared" ca="1" si="49"/>
        <v>0</v>
      </c>
      <c r="J235">
        <f t="shared" ca="1" si="49"/>
        <v>0</v>
      </c>
      <c r="K235" s="275">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89">
        <f t="shared" si="46"/>
        <v>0</v>
      </c>
      <c r="S235" s="289">
        <f t="shared" si="39"/>
        <v>0</v>
      </c>
    </row>
    <row r="236" spans="1:19" ht="14.5" hidden="1" x14ac:dyDescent="0.35">
      <c r="A236" s="88">
        <v>56</v>
      </c>
      <c r="B236" s="601" t="str">
        <f t="shared" si="47"/>
        <v>Part6</v>
      </c>
      <c r="C236" s="601"/>
      <c r="D236" s="601" t="str">
        <f t="shared" si="48"/>
        <v>autre_étab_8</v>
      </c>
      <c r="E236" s="601"/>
      <c r="F236" s="601"/>
      <c r="G236" s="601"/>
      <c r="H236" s="601"/>
      <c r="I236">
        <f t="shared" ca="1" si="49"/>
        <v>0</v>
      </c>
      <c r="J236">
        <f t="shared" ca="1" si="49"/>
        <v>0</v>
      </c>
      <c r="K236" s="275">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89">
        <f t="shared" si="46"/>
        <v>0</v>
      </c>
      <c r="S236" s="289">
        <f t="shared" si="39"/>
        <v>0</v>
      </c>
    </row>
    <row r="237" spans="1:19" ht="14.5" hidden="1" x14ac:dyDescent="0.35">
      <c r="A237" s="88">
        <v>57</v>
      </c>
      <c r="B237" s="601" t="str">
        <f t="shared" si="47"/>
        <v>Part7</v>
      </c>
      <c r="C237" s="601"/>
      <c r="D237" s="601" t="str">
        <f t="shared" si="48"/>
        <v>autre_étab_1</v>
      </c>
      <c r="E237" s="601"/>
      <c r="F237" s="601"/>
      <c r="G237" s="601"/>
      <c r="H237" s="601"/>
      <c r="I237" t="str">
        <f t="shared" ca="1" si="49"/>
        <v xml:space="preserve"> 
()</v>
      </c>
      <c r="J237" t="str">
        <f t="shared" ca="1" si="49"/>
        <v>Étab de la fiche</v>
      </c>
      <c r="K237" s="275"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89">
        <f t="shared" ca="1" si="46"/>
        <v>0</v>
      </c>
      <c r="S237" s="289">
        <f t="shared" ca="1" si="39"/>
        <v>0</v>
      </c>
    </row>
    <row r="238" spans="1:19" ht="14.5" hidden="1" x14ac:dyDescent="0.35">
      <c r="A238" s="88">
        <v>58</v>
      </c>
      <c r="B238" s="601" t="str">
        <f t="shared" si="47"/>
        <v>Part7</v>
      </c>
      <c r="C238" s="601"/>
      <c r="D238" s="601" t="str">
        <f t="shared" si="48"/>
        <v>autre_étab_2</v>
      </c>
      <c r="E238" s="601"/>
      <c r="F238" s="601"/>
      <c r="G238" s="601"/>
      <c r="H238" s="601"/>
      <c r="I238">
        <f t="shared" ca="1" si="49"/>
        <v>0</v>
      </c>
      <c r="J238">
        <f t="shared" ca="1" si="49"/>
        <v>0</v>
      </c>
      <c r="K238" s="275">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89">
        <f t="shared" si="46"/>
        <v>0</v>
      </c>
      <c r="S238" s="289">
        <f t="shared" si="39"/>
        <v>0</v>
      </c>
    </row>
    <row r="239" spans="1:19" ht="14.5" hidden="1" x14ac:dyDescent="0.35">
      <c r="A239" s="88">
        <v>59</v>
      </c>
      <c r="B239" s="601" t="str">
        <f t="shared" si="47"/>
        <v>Part7</v>
      </c>
      <c r="C239" s="601"/>
      <c r="D239" s="601" t="str">
        <f t="shared" si="48"/>
        <v>autre_étab_3</v>
      </c>
      <c r="E239" s="601"/>
      <c r="F239" s="601"/>
      <c r="G239" s="601"/>
      <c r="H239" s="601"/>
      <c r="I239">
        <f t="shared" ca="1" si="49"/>
        <v>0</v>
      </c>
      <c r="J239">
        <f t="shared" ca="1" si="49"/>
        <v>0</v>
      </c>
      <c r="K239" s="275">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89">
        <f t="shared" si="46"/>
        <v>0</v>
      </c>
      <c r="S239" s="289">
        <f t="shared" si="39"/>
        <v>0</v>
      </c>
    </row>
    <row r="240" spans="1:19" ht="14.5" hidden="1" x14ac:dyDescent="0.35">
      <c r="A240" s="88">
        <v>60</v>
      </c>
      <c r="B240" s="601" t="str">
        <f t="shared" si="47"/>
        <v>Part7</v>
      </c>
      <c r="C240" s="601"/>
      <c r="D240" s="601" t="str">
        <f t="shared" si="48"/>
        <v>autre_étab_4</v>
      </c>
      <c r="E240" s="601"/>
      <c r="F240" s="601"/>
      <c r="G240" s="601"/>
      <c r="H240" s="601"/>
      <c r="I240">
        <f t="shared" ca="1" si="49"/>
        <v>0</v>
      </c>
      <c r="J240">
        <f t="shared" ca="1" si="49"/>
        <v>0</v>
      </c>
      <c r="K240" s="275">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89">
        <f t="shared" si="46"/>
        <v>0</v>
      </c>
      <c r="S240" s="289">
        <f t="shared" si="39"/>
        <v>0</v>
      </c>
    </row>
    <row r="241" spans="1:19" ht="14.5" hidden="1" x14ac:dyDescent="0.35">
      <c r="A241" s="88">
        <v>61</v>
      </c>
      <c r="B241" s="601" t="str">
        <f t="shared" si="47"/>
        <v>Part7</v>
      </c>
      <c r="C241" s="601"/>
      <c r="D241" s="601" t="str">
        <f t="shared" si="48"/>
        <v>autre_étab_5</v>
      </c>
      <c r="E241" s="601"/>
      <c r="F241" s="601"/>
      <c r="G241" s="601"/>
      <c r="H241" s="601"/>
      <c r="I241">
        <f t="shared" ca="1" si="49"/>
        <v>0</v>
      </c>
      <c r="J241">
        <f t="shared" ca="1" si="49"/>
        <v>0</v>
      </c>
      <c r="K241" s="275">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89">
        <f t="shared" si="46"/>
        <v>0</v>
      </c>
      <c r="S241" s="289">
        <f t="shared" si="39"/>
        <v>0</v>
      </c>
    </row>
    <row r="242" spans="1:19" ht="14.5" hidden="1" x14ac:dyDescent="0.35">
      <c r="A242" s="88">
        <v>62</v>
      </c>
      <c r="B242" s="601" t="str">
        <f t="shared" si="47"/>
        <v>Part7</v>
      </c>
      <c r="C242" s="601"/>
      <c r="D242" s="601" t="str">
        <f t="shared" si="48"/>
        <v>autre_étab_6</v>
      </c>
      <c r="E242" s="601"/>
      <c r="F242" s="601"/>
      <c r="G242" s="601"/>
      <c r="H242" s="601"/>
      <c r="I242">
        <f t="shared" ca="1" si="49"/>
        <v>0</v>
      </c>
      <c r="J242">
        <f t="shared" ca="1" si="49"/>
        <v>0</v>
      </c>
      <c r="K242" s="275">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89">
        <f t="shared" si="46"/>
        <v>0</v>
      </c>
      <c r="S242" s="289">
        <f t="shared" si="39"/>
        <v>0</v>
      </c>
    </row>
    <row r="243" spans="1:19" ht="14.5" hidden="1" x14ac:dyDescent="0.35">
      <c r="A243" s="88">
        <v>63</v>
      </c>
      <c r="B243" s="601" t="str">
        <f t="shared" si="47"/>
        <v>Part7</v>
      </c>
      <c r="C243" s="601"/>
      <c r="D243" s="601" t="str">
        <f t="shared" si="48"/>
        <v>autre_étab_7</v>
      </c>
      <c r="E243" s="601"/>
      <c r="F243" s="601"/>
      <c r="G243" s="601"/>
      <c r="H243" s="601"/>
      <c r="I243">
        <f t="shared" ca="1" si="49"/>
        <v>0</v>
      </c>
      <c r="J243">
        <f t="shared" ca="1" si="49"/>
        <v>0</v>
      </c>
      <c r="K243" s="275">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89">
        <f t="shared" si="46"/>
        <v>0</v>
      </c>
      <c r="S243" s="289">
        <f t="shared" si="39"/>
        <v>0</v>
      </c>
    </row>
    <row r="244" spans="1:19" ht="14.5" hidden="1" x14ac:dyDescent="0.35">
      <c r="A244" s="88">
        <v>64</v>
      </c>
      <c r="B244" s="601" t="str">
        <f t="shared" si="47"/>
        <v>Part7</v>
      </c>
      <c r="C244" s="601"/>
      <c r="D244" s="601" t="str">
        <f t="shared" si="48"/>
        <v>autre_étab_8</v>
      </c>
      <c r="E244" s="601"/>
      <c r="F244" s="601"/>
      <c r="G244" s="601"/>
      <c r="H244" s="601"/>
      <c r="I244">
        <f t="shared" ca="1" si="49"/>
        <v>0</v>
      </c>
      <c r="J244">
        <f t="shared" ca="1" si="49"/>
        <v>0</v>
      </c>
      <c r="K244" s="275">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89">
        <f t="shared" si="46"/>
        <v>0</v>
      </c>
      <c r="S244" s="289">
        <f t="shared" si="39"/>
        <v>0</v>
      </c>
    </row>
    <row r="245" spans="1:19" ht="14.5" hidden="1" x14ac:dyDescent="0.35">
      <c r="A245" s="88">
        <v>65</v>
      </c>
      <c r="B245" s="601" t="str">
        <f t="shared" si="47"/>
        <v>Part8</v>
      </c>
      <c r="C245" s="601"/>
      <c r="D245" s="601" t="str">
        <f t="shared" si="48"/>
        <v>autre_étab_1</v>
      </c>
      <c r="E245" s="601"/>
      <c r="F245" s="601"/>
      <c r="G245" s="601"/>
      <c r="H245" s="601"/>
      <c r="I245" t="str">
        <f t="shared" ca="1" si="49"/>
        <v xml:space="preserve"> 
()</v>
      </c>
      <c r="J245" t="str">
        <f t="shared" ca="1" si="49"/>
        <v>Étab de la fiche</v>
      </c>
      <c r="K245" s="275"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89">
        <f t="shared" ca="1" si="46"/>
        <v>0</v>
      </c>
      <c r="S245" s="289">
        <f t="shared" ca="1" si="39"/>
        <v>0</v>
      </c>
    </row>
    <row r="246" spans="1:19" ht="14.5" hidden="1" x14ac:dyDescent="0.35">
      <c r="A246" s="88">
        <v>66</v>
      </c>
      <c r="B246" s="601" t="str">
        <f t="shared" si="47"/>
        <v>Part8</v>
      </c>
      <c r="C246" s="601"/>
      <c r="D246" s="601" t="str">
        <f t="shared" si="48"/>
        <v>autre_étab_2</v>
      </c>
      <c r="E246" s="601"/>
      <c r="F246" s="601"/>
      <c r="G246" s="601"/>
      <c r="H246" s="601"/>
      <c r="I246">
        <f t="shared" ca="1" si="49"/>
        <v>0</v>
      </c>
      <c r="J246">
        <f t="shared" ca="1" si="49"/>
        <v>0</v>
      </c>
      <c r="K246" s="275">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89">
        <f t="shared" si="46"/>
        <v>0</v>
      </c>
      <c r="S246" s="289">
        <f t="shared" si="39"/>
        <v>0</v>
      </c>
    </row>
    <row r="247" spans="1:19" ht="14.5" hidden="1" x14ac:dyDescent="0.35">
      <c r="A247" s="88">
        <v>67</v>
      </c>
      <c r="B247" s="601" t="str">
        <f t="shared" si="47"/>
        <v>Part8</v>
      </c>
      <c r="C247" s="601"/>
      <c r="D247" s="601" t="str">
        <f t="shared" si="48"/>
        <v>autre_étab_3</v>
      </c>
      <c r="E247" s="601"/>
      <c r="F247" s="601"/>
      <c r="G247" s="601"/>
      <c r="H247" s="601"/>
      <c r="I247">
        <f t="shared" ca="1" si="49"/>
        <v>0</v>
      </c>
      <c r="J247">
        <f t="shared" ca="1" si="49"/>
        <v>0</v>
      </c>
      <c r="K247" s="275">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89">
        <f t="shared" si="46"/>
        <v>0</v>
      </c>
      <c r="S247" s="289">
        <f t="shared" si="39"/>
        <v>0</v>
      </c>
    </row>
    <row r="248" spans="1:19" ht="14.5" hidden="1" x14ac:dyDescent="0.35">
      <c r="A248" s="88">
        <v>68</v>
      </c>
      <c r="B248" s="601" t="str">
        <f t="shared" si="47"/>
        <v>Part8</v>
      </c>
      <c r="C248" s="601"/>
      <c r="D248" s="601" t="str">
        <f t="shared" si="48"/>
        <v>autre_étab_4</v>
      </c>
      <c r="E248" s="601"/>
      <c r="F248" s="601"/>
      <c r="G248" s="601"/>
      <c r="H248" s="601"/>
      <c r="I248">
        <f t="shared" ca="1" si="49"/>
        <v>0</v>
      </c>
      <c r="J248">
        <f t="shared" ca="1" si="49"/>
        <v>0</v>
      </c>
      <c r="K248" s="275">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89">
        <f t="shared" si="46"/>
        <v>0</v>
      </c>
      <c r="S248" s="289">
        <f t="shared" si="39"/>
        <v>0</v>
      </c>
    </row>
    <row r="249" spans="1:19" ht="14.5" hidden="1" x14ac:dyDescent="0.35">
      <c r="A249" s="88">
        <v>69</v>
      </c>
      <c r="B249" s="601" t="str">
        <f t="shared" si="47"/>
        <v>Part8</v>
      </c>
      <c r="C249" s="601"/>
      <c r="D249" s="601" t="str">
        <f t="shared" si="48"/>
        <v>autre_étab_5</v>
      </c>
      <c r="E249" s="601"/>
      <c r="F249" s="601"/>
      <c r="G249" s="601"/>
      <c r="H249" s="601"/>
      <c r="I249">
        <f t="shared" ref="I249:M268" ca="1" si="50">INDIRECT("'"&amp;$B249&amp;"'!"&amp;I$187&amp;ROW(INDIRECT("'"&amp;$B249&amp;"'!"&amp;$D249)))</f>
        <v>0</v>
      </c>
      <c r="J249">
        <f t="shared" ca="1" si="50"/>
        <v>0</v>
      </c>
      <c r="K249" s="275">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89">
        <f t="shared" si="46"/>
        <v>0</v>
      </c>
      <c r="S249" s="289">
        <f t="shared" si="39"/>
        <v>0</v>
      </c>
    </row>
    <row r="250" spans="1:19" ht="14.5" hidden="1" x14ac:dyDescent="0.35">
      <c r="A250" s="88">
        <v>70</v>
      </c>
      <c r="B250" s="601" t="str">
        <f t="shared" si="47"/>
        <v>Part8</v>
      </c>
      <c r="C250" s="601"/>
      <c r="D250" s="601" t="str">
        <f t="shared" si="48"/>
        <v>autre_étab_6</v>
      </c>
      <c r="E250" s="601"/>
      <c r="F250" s="601"/>
      <c r="G250" s="601"/>
      <c r="H250" s="601"/>
      <c r="I250">
        <f t="shared" ca="1" si="50"/>
        <v>0</v>
      </c>
      <c r="J250">
        <f t="shared" ca="1" si="50"/>
        <v>0</v>
      </c>
      <c r="K250" s="275">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89">
        <f t="shared" si="46"/>
        <v>0</v>
      </c>
      <c r="S250" s="289">
        <f t="shared" si="39"/>
        <v>0</v>
      </c>
    </row>
    <row r="251" spans="1:19" ht="14.5" hidden="1" x14ac:dyDescent="0.35">
      <c r="A251" s="88">
        <v>71</v>
      </c>
      <c r="B251" s="601" t="str">
        <f t="shared" si="47"/>
        <v>Part8</v>
      </c>
      <c r="C251" s="601"/>
      <c r="D251" s="601" t="str">
        <f t="shared" si="48"/>
        <v>autre_étab_7</v>
      </c>
      <c r="E251" s="601"/>
      <c r="F251" s="601"/>
      <c r="G251" s="601"/>
      <c r="H251" s="601"/>
      <c r="I251">
        <f t="shared" ca="1" si="50"/>
        <v>0</v>
      </c>
      <c r="J251">
        <f t="shared" ca="1" si="50"/>
        <v>0</v>
      </c>
      <c r="K251" s="275">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89">
        <f t="shared" si="46"/>
        <v>0</v>
      </c>
      <c r="S251" s="289">
        <f t="shared" si="39"/>
        <v>0</v>
      </c>
    </row>
    <row r="252" spans="1:19" ht="14.5" hidden="1" x14ac:dyDescent="0.35">
      <c r="A252" s="88">
        <v>72</v>
      </c>
      <c r="B252" s="601" t="str">
        <f t="shared" si="47"/>
        <v>Part8</v>
      </c>
      <c r="C252" s="601"/>
      <c r="D252" s="601" t="str">
        <f t="shared" si="48"/>
        <v>autre_étab_8</v>
      </c>
      <c r="E252" s="601"/>
      <c r="F252" s="601"/>
      <c r="G252" s="601"/>
      <c r="H252" s="601"/>
      <c r="I252">
        <f t="shared" ca="1" si="50"/>
        <v>0</v>
      </c>
      <c r="J252">
        <f t="shared" ca="1" si="50"/>
        <v>0</v>
      </c>
      <c r="K252" s="275">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89">
        <f t="shared" si="46"/>
        <v>0</v>
      </c>
      <c r="S252" s="289">
        <f t="shared" si="39"/>
        <v>0</v>
      </c>
    </row>
    <row r="253" spans="1:19" ht="14.5" hidden="1" x14ac:dyDescent="0.35">
      <c r="A253" s="88">
        <v>73</v>
      </c>
      <c r="B253" s="601" t="str">
        <f t="shared" si="47"/>
        <v>Part9</v>
      </c>
      <c r="C253" s="601"/>
      <c r="D253" s="601" t="str">
        <f t="shared" si="48"/>
        <v>autre_étab_1</v>
      </c>
      <c r="E253" s="601"/>
      <c r="F253" s="601"/>
      <c r="G253" s="601"/>
      <c r="H253" s="601"/>
      <c r="I253" t="str">
        <f t="shared" ca="1" si="50"/>
        <v xml:space="preserve"> 
()</v>
      </c>
      <c r="J253" t="str">
        <f t="shared" ca="1" si="50"/>
        <v>Étab de la fiche</v>
      </c>
      <c r="K253" s="275"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89">
        <f t="shared" ref="R253:R284" ca="1" si="54">IF(N253,L253,0)</f>
        <v>0</v>
      </c>
      <c r="S253" s="289">
        <f t="shared" ca="1" si="39"/>
        <v>0</v>
      </c>
    </row>
    <row r="254" spans="1:19" ht="14.5" hidden="1" x14ac:dyDescent="0.35">
      <c r="A254" s="88">
        <v>74</v>
      </c>
      <c r="B254" s="601" t="str">
        <f t="shared" si="47"/>
        <v>Part9</v>
      </c>
      <c r="C254" s="601"/>
      <c r="D254" s="601" t="str">
        <f t="shared" ref="D254:D317" si="55">"autre_étab_"&amp;A254-8*QUOTIENT(A254-1,8)</f>
        <v>autre_étab_2</v>
      </c>
      <c r="E254" s="601"/>
      <c r="F254" s="601"/>
      <c r="G254" s="601"/>
      <c r="H254" s="601"/>
      <c r="I254">
        <f t="shared" ca="1" si="50"/>
        <v>0</v>
      </c>
      <c r="J254">
        <f t="shared" ca="1" si="50"/>
        <v>0</v>
      </c>
      <c r="K254" s="275">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89">
        <f t="shared" si="54"/>
        <v>0</v>
      </c>
      <c r="S254" s="289">
        <f t="shared" ref="S254:S317" si="58">IF(N254,M254,0)</f>
        <v>0</v>
      </c>
    </row>
    <row r="255" spans="1:19" ht="14.5" hidden="1" x14ac:dyDescent="0.35">
      <c r="A255" s="88">
        <v>75</v>
      </c>
      <c r="B255" s="601" t="str">
        <f t="shared" si="47"/>
        <v>Part9</v>
      </c>
      <c r="C255" s="601"/>
      <c r="D255" s="601" t="str">
        <f t="shared" si="55"/>
        <v>autre_étab_3</v>
      </c>
      <c r="E255" s="601"/>
      <c r="F255" s="601"/>
      <c r="G255" s="601"/>
      <c r="H255" s="601"/>
      <c r="I255">
        <f t="shared" ca="1" si="50"/>
        <v>0</v>
      </c>
      <c r="J255">
        <f t="shared" ca="1" si="50"/>
        <v>0</v>
      </c>
      <c r="K255" s="275">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89">
        <f t="shared" si="54"/>
        <v>0</v>
      </c>
      <c r="S255" s="289">
        <f t="shared" si="58"/>
        <v>0</v>
      </c>
    </row>
    <row r="256" spans="1:19" ht="14.5" hidden="1" x14ac:dyDescent="0.35">
      <c r="A256" s="88">
        <v>76</v>
      </c>
      <c r="B256" s="601" t="str">
        <f t="shared" si="47"/>
        <v>Part9</v>
      </c>
      <c r="C256" s="601"/>
      <c r="D256" s="601" t="str">
        <f t="shared" si="55"/>
        <v>autre_étab_4</v>
      </c>
      <c r="E256" s="601"/>
      <c r="F256" s="601"/>
      <c r="G256" s="601"/>
      <c r="H256" s="601"/>
      <c r="I256">
        <f t="shared" ca="1" si="50"/>
        <v>0</v>
      </c>
      <c r="J256">
        <f t="shared" ca="1" si="50"/>
        <v>0</v>
      </c>
      <c r="K256" s="275">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89">
        <f t="shared" si="54"/>
        <v>0</v>
      </c>
      <c r="S256" s="289">
        <f t="shared" si="58"/>
        <v>0</v>
      </c>
    </row>
    <row r="257" spans="1:19" ht="14.5" hidden="1" x14ac:dyDescent="0.35">
      <c r="A257" s="88">
        <v>77</v>
      </c>
      <c r="B257" s="601" t="str">
        <f t="shared" si="47"/>
        <v>Part9</v>
      </c>
      <c r="C257" s="601"/>
      <c r="D257" s="601" t="str">
        <f t="shared" si="55"/>
        <v>autre_étab_5</v>
      </c>
      <c r="E257" s="601"/>
      <c r="F257" s="601"/>
      <c r="G257" s="601"/>
      <c r="H257" s="601"/>
      <c r="I257">
        <f t="shared" ca="1" si="50"/>
        <v>0</v>
      </c>
      <c r="J257">
        <f t="shared" ca="1" si="50"/>
        <v>0</v>
      </c>
      <c r="K257" s="275">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89">
        <f t="shared" si="54"/>
        <v>0</v>
      </c>
      <c r="S257" s="289">
        <f t="shared" si="58"/>
        <v>0</v>
      </c>
    </row>
    <row r="258" spans="1:19" ht="14.5" hidden="1" x14ac:dyDescent="0.35">
      <c r="A258" s="88">
        <v>78</v>
      </c>
      <c r="B258" s="601" t="str">
        <f t="shared" si="47"/>
        <v>Part9</v>
      </c>
      <c r="C258" s="601"/>
      <c r="D258" s="601" t="str">
        <f t="shared" si="55"/>
        <v>autre_étab_6</v>
      </c>
      <c r="E258" s="601"/>
      <c r="F258" s="601"/>
      <c r="G258" s="601"/>
      <c r="H258" s="601"/>
      <c r="I258">
        <f t="shared" ca="1" si="50"/>
        <v>0</v>
      </c>
      <c r="J258">
        <f t="shared" ca="1" si="50"/>
        <v>0</v>
      </c>
      <c r="K258" s="275">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89">
        <f t="shared" si="54"/>
        <v>0</v>
      </c>
      <c r="S258" s="289">
        <f t="shared" si="58"/>
        <v>0</v>
      </c>
    </row>
    <row r="259" spans="1:19" ht="14.5" hidden="1" x14ac:dyDescent="0.35">
      <c r="A259" s="88">
        <v>79</v>
      </c>
      <c r="B259" s="601" t="str">
        <f t="shared" si="47"/>
        <v>Part9</v>
      </c>
      <c r="C259" s="601"/>
      <c r="D259" s="601" t="str">
        <f t="shared" si="55"/>
        <v>autre_étab_7</v>
      </c>
      <c r="E259" s="601"/>
      <c r="F259" s="601"/>
      <c r="G259" s="601"/>
      <c r="H259" s="601"/>
      <c r="I259">
        <f t="shared" ca="1" si="50"/>
        <v>0</v>
      </c>
      <c r="J259">
        <f t="shared" ca="1" si="50"/>
        <v>0</v>
      </c>
      <c r="K259" s="275">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89">
        <f t="shared" si="54"/>
        <v>0</v>
      </c>
      <c r="S259" s="289">
        <f t="shared" si="58"/>
        <v>0</v>
      </c>
    </row>
    <row r="260" spans="1:19" ht="14.5" hidden="1" x14ac:dyDescent="0.35">
      <c r="A260" s="88">
        <v>80</v>
      </c>
      <c r="B260" s="601" t="str">
        <f t="shared" si="47"/>
        <v>Part9</v>
      </c>
      <c r="C260" s="601"/>
      <c r="D260" s="601" t="str">
        <f t="shared" si="55"/>
        <v>autre_étab_8</v>
      </c>
      <c r="E260" s="601"/>
      <c r="F260" s="601"/>
      <c r="G260" s="601"/>
      <c r="H260" s="601"/>
      <c r="I260">
        <f t="shared" ca="1" si="50"/>
        <v>0</v>
      </c>
      <c r="J260">
        <f t="shared" ca="1" si="50"/>
        <v>0</v>
      </c>
      <c r="K260" s="275">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89">
        <f t="shared" si="54"/>
        <v>0</v>
      </c>
      <c r="S260" s="289">
        <f t="shared" si="58"/>
        <v>0</v>
      </c>
    </row>
    <row r="261" spans="1:19" ht="14.5" hidden="1" x14ac:dyDescent="0.35">
      <c r="A261" s="88">
        <v>81</v>
      </c>
      <c r="B261" s="601" t="str">
        <f t="shared" ref="B261" si="59">"Part"&amp;QUOTIENT(A261-1,8)</f>
        <v>Part10</v>
      </c>
      <c r="C261" s="601"/>
      <c r="D261" s="601" t="str">
        <f t="shared" si="55"/>
        <v>autre_étab_1</v>
      </c>
      <c r="E261" s="601"/>
      <c r="F261" s="601"/>
      <c r="G261" s="601"/>
      <c r="H261" s="601"/>
      <c r="I261" t="str">
        <f t="shared" ca="1" si="50"/>
        <v xml:space="preserve"> 
()</v>
      </c>
      <c r="J261" t="str">
        <f t="shared" ca="1" si="50"/>
        <v>Étab de la fiche</v>
      </c>
      <c r="K261" s="275"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89">
        <f t="shared" ca="1" si="54"/>
        <v>0</v>
      </c>
      <c r="S261" s="289">
        <f t="shared" ca="1" si="58"/>
        <v>0</v>
      </c>
    </row>
    <row r="262" spans="1:19" ht="14.5" hidden="1" x14ac:dyDescent="0.35">
      <c r="A262" s="88">
        <v>82</v>
      </c>
      <c r="B262" s="601" t="str">
        <f t="shared" ref="B262:B325" si="60">"Part"&amp;QUOTIENT(A262-1,8)</f>
        <v>Part10</v>
      </c>
      <c r="C262" s="601"/>
      <c r="D262" s="601" t="str">
        <f t="shared" si="55"/>
        <v>autre_étab_2</v>
      </c>
      <c r="E262" s="601"/>
      <c r="F262" s="601"/>
      <c r="G262" s="601"/>
      <c r="H262" s="601"/>
      <c r="I262">
        <f t="shared" ca="1" si="50"/>
        <v>0</v>
      </c>
      <c r="J262">
        <f t="shared" ca="1" si="50"/>
        <v>0</v>
      </c>
      <c r="K262" s="275">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89">
        <f t="shared" si="54"/>
        <v>0</v>
      </c>
      <c r="S262" s="289">
        <f t="shared" si="58"/>
        <v>0</v>
      </c>
    </row>
    <row r="263" spans="1:19" ht="14.5" hidden="1" x14ac:dyDescent="0.35">
      <c r="A263" s="88">
        <v>83</v>
      </c>
      <c r="B263" s="601" t="str">
        <f t="shared" si="60"/>
        <v>Part10</v>
      </c>
      <c r="C263" s="601"/>
      <c r="D263" s="601" t="str">
        <f t="shared" si="55"/>
        <v>autre_étab_3</v>
      </c>
      <c r="E263" s="601"/>
      <c r="F263" s="601"/>
      <c r="G263" s="601"/>
      <c r="H263" s="601"/>
      <c r="I263">
        <f t="shared" ca="1" si="50"/>
        <v>0</v>
      </c>
      <c r="J263">
        <f t="shared" ca="1" si="50"/>
        <v>0</v>
      </c>
      <c r="K263" s="275">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89">
        <f t="shared" si="54"/>
        <v>0</v>
      </c>
      <c r="S263" s="289">
        <f t="shared" si="58"/>
        <v>0</v>
      </c>
    </row>
    <row r="264" spans="1:19" ht="14.5" hidden="1" x14ac:dyDescent="0.35">
      <c r="A264" s="88">
        <v>84</v>
      </c>
      <c r="B264" s="601" t="str">
        <f t="shared" si="60"/>
        <v>Part10</v>
      </c>
      <c r="C264" s="601"/>
      <c r="D264" s="601" t="str">
        <f t="shared" si="55"/>
        <v>autre_étab_4</v>
      </c>
      <c r="E264" s="601"/>
      <c r="F264" s="601"/>
      <c r="G264" s="601"/>
      <c r="H264" s="601"/>
      <c r="I264">
        <f t="shared" ca="1" si="50"/>
        <v>0</v>
      </c>
      <c r="J264">
        <f t="shared" ca="1" si="50"/>
        <v>0</v>
      </c>
      <c r="K264" s="275">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89">
        <f t="shared" si="54"/>
        <v>0</v>
      </c>
      <c r="S264" s="289">
        <f t="shared" si="58"/>
        <v>0</v>
      </c>
    </row>
    <row r="265" spans="1:19" ht="14.5" hidden="1" x14ac:dyDescent="0.35">
      <c r="A265" s="88">
        <v>85</v>
      </c>
      <c r="B265" s="601" t="str">
        <f t="shared" si="60"/>
        <v>Part10</v>
      </c>
      <c r="C265" s="601"/>
      <c r="D265" s="601" t="str">
        <f t="shared" si="55"/>
        <v>autre_étab_5</v>
      </c>
      <c r="E265" s="601"/>
      <c r="F265" s="601"/>
      <c r="G265" s="601"/>
      <c r="H265" s="601"/>
      <c r="I265">
        <f t="shared" ca="1" si="50"/>
        <v>0</v>
      </c>
      <c r="J265">
        <f t="shared" ca="1" si="50"/>
        <v>0</v>
      </c>
      <c r="K265" s="275">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89">
        <f t="shared" si="54"/>
        <v>0</v>
      </c>
      <c r="S265" s="289">
        <f t="shared" si="58"/>
        <v>0</v>
      </c>
    </row>
    <row r="266" spans="1:19" ht="14.5" hidden="1" x14ac:dyDescent="0.35">
      <c r="A266" s="88">
        <v>86</v>
      </c>
      <c r="B266" s="601" t="str">
        <f t="shared" si="60"/>
        <v>Part10</v>
      </c>
      <c r="C266" s="601"/>
      <c r="D266" s="601" t="str">
        <f t="shared" si="55"/>
        <v>autre_étab_6</v>
      </c>
      <c r="E266" s="601"/>
      <c r="F266" s="601"/>
      <c r="G266" s="601"/>
      <c r="H266" s="601"/>
      <c r="I266">
        <f t="shared" ca="1" si="50"/>
        <v>0</v>
      </c>
      <c r="J266">
        <f t="shared" ca="1" si="50"/>
        <v>0</v>
      </c>
      <c r="K266" s="275">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89">
        <f t="shared" si="54"/>
        <v>0</v>
      </c>
      <c r="S266" s="289">
        <f t="shared" si="58"/>
        <v>0</v>
      </c>
    </row>
    <row r="267" spans="1:19" ht="14.5" hidden="1" x14ac:dyDescent="0.35">
      <c r="A267" s="88">
        <v>87</v>
      </c>
      <c r="B267" s="601" t="str">
        <f t="shared" si="60"/>
        <v>Part10</v>
      </c>
      <c r="C267" s="601"/>
      <c r="D267" s="601" t="str">
        <f t="shared" si="55"/>
        <v>autre_étab_7</v>
      </c>
      <c r="E267" s="601"/>
      <c r="F267" s="601"/>
      <c r="G267" s="601"/>
      <c r="H267" s="601"/>
      <c r="I267">
        <f t="shared" ca="1" si="50"/>
        <v>0</v>
      </c>
      <c r="J267">
        <f t="shared" ca="1" si="50"/>
        <v>0</v>
      </c>
      <c r="K267" s="275">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89">
        <f t="shared" si="54"/>
        <v>0</v>
      </c>
      <c r="S267" s="289">
        <f t="shared" si="58"/>
        <v>0</v>
      </c>
    </row>
    <row r="268" spans="1:19" ht="14.5" hidden="1" x14ac:dyDescent="0.35">
      <c r="A268" s="88">
        <v>88</v>
      </c>
      <c r="B268" s="601" t="str">
        <f t="shared" si="60"/>
        <v>Part10</v>
      </c>
      <c r="C268" s="601"/>
      <c r="D268" s="601" t="str">
        <f t="shared" si="55"/>
        <v>autre_étab_8</v>
      </c>
      <c r="E268" s="601"/>
      <c r="F268" s="601"/>
      <c r="G268" s="601"/>
      <c r="H268" s="601"/>
      <c r="I268">
        <f t="shared" ca="1" si="50"/>
        <v>0</v>
      </c>
      <c r="J268">
        <f t="shared" ca="1" si="50"/>
        <v>0</v>
      </c>
      <c r="K268" s="275">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89">
        <f t="shared" si="54"/>
        <v>0</v>
      </c>
      <c r="S268" s="289">
        <f t="shared" si="58"/>
        <v>0</v>
      </c>
    </row>
    <row r="269" spans="1:19" ht="14.5" hidden="1" x14ac:dyDescent="0.35">
      <c r="A269" s="88">
        <v>89</v>
      </c>
      <c r="B269" s="601" t="str">
        <f t="shared" si="60"/>
        <v>Part11</v>
      </c>
      <c r="C269" s="601"/>
      <c r="D269" s="601" t="str">
        <f t="shared" si="55"/>
        <v>autre_étab_1</v>
      </c>
      <c r="E269" s="601"/>
      <c r="F269" s="601"/>
      <c r="G269" s="601"/>
      <c r="H269" s="601"/>
      <c r="I269" t="str">
        <f t="shared" ref="I269:M288" ca="1" si="61">INDIRECT("'"&amp;$B269&amp;"'!"&amp;I$187&amp;ROW(INDIRECT("'"&amp;$B269&amp;"'!"&amp;$D269)))</f>
        <v xml:space="preserve"> 
()</v>
      </c>
      <c r="J269" t="str">
        <f t="shared" ca="1" si="61"/>
        <v>Étab de la fiche</v>
      </c>
      <c r="K269" s="275"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89">
        <f t="shared" ca="1" si="54"/>
        <v>0</v>
      </c>
      <c r="S269" s="289">
        <f t="shared" ca="1" si="58"/>
        <v>0</v>
      </c>
    </row>
    <row r="270" spans="1:19" ht="14.5" hidden="1" x14ac:dyDescent="0.35">
      <c r="A270" s="88">
        <v>90</v>
      </c>
      <c r="B270" s="601" t="str">
        <f t="shared" si="60"/>
        <v>Part11</v>
      </c>
      <c r="C270" s="601"/>
      <c r="D270" s="601" t="str">
        <f t="shared" si="55"/>
        <v>autre_étab_2</v>
      </c>
      <c r="E270" s="601"/>
      <c r="F270" s="601"/>
      <c r="G270" s="601"/>
      <c r="H270" s="601"/>
      <c r="I270">
        <f t="shared" ca="1" si="61"/>
        <v>0</v>
      </c>
      <c r="J270">
        <f t="shared" ca="1" si="61"/>
        <v>0</v>
      </c>
      <c r="K270" s="275">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89">
        <f t="shared" si="54"/>
        <v>0</v>
      </c>
      <c r="S270" s="289">
        <f t="shared" si="58"/>
        <v>0</v>
      </c>
    </row>
    <row r="271" spans="1:19" ht="14.5" hidden="1" x14ac:dyDescent="0.35">
      <c r="A271" s="88">
        <v>91</v>
      </c>
      <c r="B271" s="601" t="str">
        <f t="shared" si="60"/>
        <v>Part11</v>
      </c>
      <c r="C271" s="601"/>
      <c r="D271" s="601" t="str">
        <f t="shared" si="55"/>
        <v>autre_étab_3</v>
      </c>
      <c r="E271" s="601"/>
      <c r="F271" s="601"/>
      <c r="G271" s="601"/>
      <c r="H271" s="601"/>
      <c r="I271">
        <f t="shared" ca="1" si="61"/>
        <v>0</v>
      </c>
      <c r="J271">
        <f t="shared" ca="1" si="61"/>
        <v>0</v>
      </c>
      <c r="K271" s="275">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89">
        <f t="shared" si="54"/>
        <v>0</v>
      </c>
      <c r="S271" s="289">
        <f t="shared" si="58"/>
        <v>0</v>
      </c>
    </row>
    <row r="272" spans="1:19" ht="14.5" hidden="1" x14ac:dyDescent="0.35">
      <c r="A272" s="88">
        <v>92</v>
      </c>
      <c r="B272" s="601" t="str">
        <f t="shared" si="60"/>
        <v>Part11</v>
      </c>
      <c r="C272" s="601"/>
      <c r="D272" s="601" t="str">
        <f t="shared" si="55"/>
        <v>autre_étab_4</v>
      </c>
      <c r="E272" s="601"/>
      <c r="F272" s="601"/>
      <c r="G272" s="601"/>
      <c r="H272" s="601"/>
      <c r="I272">
        <f t="shared" ca="1" si="61"/>
        <v>0</v>
      </c>
      <c r="J272">
        <f t="shared" ca="1" si="61"/>
        <v>0</v>
      </c>
      <c r="K272" s="275">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89">
        <f t="shared" si="54"/>
        <v>0</v>
      </c>
      <c r="S272" s="289">
        <f t="shared" si="58"/>
        <v>0</v>
      </c>
    </row>
    <row r="273" spans="1:19" ht="14.5" hidden="1" x14ac:dyDescent="0.35">
      <c r="A273" s="88">
        <v>93</v>
      </c>
      <c r="B273" s="601" t="str">
        <f t="shared" si="60"/>
        <v>Part11</v>
      </c>
      <c r="C273" s="601"/>
      <c r="D273" s="601" t="str">
        <f t="shared" si="55"/>
        <v>autre_étab_5</v>
      </c>
      <c r="E273" s="601"/>
      <c r="F273" s="601"/>
      <c r="G273" s="601"/>
      <c r="H273" s="601"/>
      <c r="I273">
        <f t="shared" ca="1" si="61"/>
        <v>0</v>
      </c>
      <c r="J273">
        <f t="shared" ca="1" si="61"/>
        <v>0</v>
      </c>
      <c r="K273" s="275">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89">
        <f t="shared" si="54"/>
        <v>0</v>
      </c>
      <c r="S273" s="289">
        <f t="shared" si="58"/>
        <v>0</v>
      </c>
    </row>
    <row r="274" spans="1:19" ht="14.5" hidden="1" x14ac:dyDescent="0.35">
      <c r="A274" s="88">
        <v>94</v>
      </c>
      <c r="B274" s="601" t="str">
        <f t="shared" si="60"/>
        <v>Part11</v>
      </c>
      <c r="C274" s="601"/>
      <c r="D274" s="601" t="str">
        <f t="shared" si="55"/>
        <v>autre_étab_6</v>
      </c>
      <c r="E274" s="601"/>
      <c r="F274" s="601"/>
      <c r="G274" s="601"/>
      <c r="H274" s="601"/>
      <c r="I274">
        <f t="shared" ca="1" si="61"/>
        <v>0</v>
      </c>
      <c r="J274">
        <f t="shared" ca="1" si="61"/>
        <v>0</v>
      </c>
      <c r="K274" s="275">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89">
        <f t="shared" si="54"/>
        <v>0</v>
      </c>
      <c r="S274" s="289">
        <f t="shared" si="58"/>
        <v>0</v>
      </c>
    </row>
    <row r="275" spans="1:19" ht="14.5" hidden="1" x14ac:dyDescent="0.35">
      <c r="A275" s="88">
        <v>95</v>
      </c>
      <c r="B275" s="601" t="str">
        <f t="shared" si="60"/>
        <v>Part11</v>
      </c>
      <c r="C275" s="601"/>
      <c r="D275" s="601" t="str">
        <f t="shared" si="55"/>
        <v>autre_étab_7</v>
      </c>
      <c r="E275" s="601"/>
      <c r="F275" s="601"/>
      <c r="G275" s="601"/>
      <c r="H275" s="601"/>
      <c r="I275">
        <f t="shared" ca="1" si="61"/>
        <v>0</v>
      </c>
      <c r="J275">
        <f t="shared" ca="1" si="61"/>
        <v>0</v>
      </c>
      <c r="K275" s="275">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89">
        <f t="shared" si="54"/>
        <v>0</v>
      </c>
      <c r="S275" s="289">
        <f t="shared" si="58"/>
        <v>0</v>
      </c>
    </row>
    <row r="276" spans="1:19" ht="14.5" hidden="1" x14ac:dyDescent="0.35">
      <c r="A276" s="88">
        <v>96</v>
      </c>
      <c r="B276" s="601" t="str">
        <f t="shared" si="60"/>
        <v>Part11</v>
      </c>
      <c r="C276" s="601"/>
      <c r="D276" s="601" t="str">
        <f t="shared" si="55"/>
        <v>autre_étab_8</v>
      </c>
      <c r="E276" s="601"/>
      <c r="F276" s="601"/>
      <c r="G276" s="601"/>
      <c r="H276" s="601"/>
      <c r="I276">
        <f t="shared" ca="1" si="61"/>
        <v>0</v>
      </c>
      <c r="J276">
        <f t="shared" ca="1" si="61"/>
        <v>0</v>
      </c>
      <c r="K276" s="275">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89">
        <f t="shared" si="54"/>
        <v>0</v>
      </c>
      <c r="S276" s="289">
        <f t="shared" si="58"/>
        <v>0</v>
      </c>
    </row>
    <row r="277" spans="1:19" ht="14.5" hidden="1" x14ac:dyDescent="0.35">
      <c r="A277" s="88">
        <v>97</v>
      </c>
      <c r="B277" s="601" t="str">
        <f t="shared" si="60"/>
        <v>Part12</v>
      </c>
      <c r="C277" s="601"/>
      <c r="D277" s="601" t="str">
        <f t="shared" si="55"/>
        <v>autre_étab_1</v>
      </c>
      <c r="E277" s="601"/>
      <c r="F277" s="601"/>
      <c r="G277" s="601"/>
      <c r="H277" s="601"/>
      <c r="I277" t="str">
        <f t="shared" ca="1" si="61"/>
        <v xml:space="preserve"> 
()</v>
      </c>
      <c r="J277" t="str">
        <f t="shared" ca="1" si="61"/>
        <v>Étab de la fiche</v>
      </c>
      <c r="K277" s="275"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89">
        <f t="shared" ca="1" si="54"/>
        <v>0</v>
      </c>
      <c r="S277" s="289">
        <f t="shared" ca="1" si="58"/>
        <v>0</v>
      </c>
    </row>
    <row r="278" spans="1:19" ht="14.5" hidden="1" x14ac:dyDescent="0.35">
      <c r="A278" s="88">
        <v>98</v>
      </c>
      <c r="B278" s="601" t="str">
        <f t="shared" si="60"/>
        <v>Part12</v>
      </c>
      <c r="C278" s="601"/>
      <c r="D278" s="601" t="str">
        <f t="shared" si="55"/>
        <v>autre_étab_2</v>
      </c>
      <c r="E278" s="601"/>
      <c r="F278" s="601"/>
      <c r="G278" s="601"/>
      <c r="H278" s="601"/>
      <c r="I278">
        <f t="shared" ca="1" si="61"/>
        <v>0</v>
      </c>
      <c r="J278">
        <f t="shared" ca="1" si="61"/>
        <v>0</v>
      </c>
      <c r="K278" s="275">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89">
        <f t="shared" si="54"/>
        <v>0</v>
      </c>
      <c r="S278" s="289">
        <f t="shared" si="58"/>
        <v>0</v>
      </c>
    </row>
    <row r="279" spans="1:19" ht="14.5" hidden="1" x14ac:dyDescent="0.35">
      <c r="A279" s="88">
        <v>99</v>
      </c>
      <c r="B279" s="601" t="str">
        <f t="shared" si="60"/>
        <v>Part12</v>
      </c>
      <c r="C279" s="601"/>
      <c r="D279" s="601" t="str">
        <f t="shared" si="55"/>
        <v>autre_étab_3</v>
      </c>
      <c r="E279" s="601"/>
      <c r="F279" s="601"/>
      <c r="G279" s="601"/>
      <c r="H279" s="601"/>
      <c r="I279">
        <f t="shared" ca="1" si="61"/>
        <v>0</v>
      </c>
      <c r="J279">
        <f t="shared" ca="1" si="61"/>
        <v>0</v>
      </c>
      <c r="K279" s="275">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89">
        <f t="shared" si="54"/>
        <v>0</v>
      </c>
      <c r="S279" s="289">
        <f t="shared" si="58"/>
        <v>0</v>
      </c>
    </row>
    <row r="280" spans="1:19" ht="14.5" hidden="1" x14ac:dyDescent="0.35">
      <c r="A280" s="88">
        <v>100</v>
      </c>
      <c r="B280" s="601" t="str">
        <f t="shared" si="60"/>
        <v>Part12</v>
      </c>
      <c r="C280" s="601"/>
      <c r="D280" s="601" t="str">
        <f t="shared" si="55"/>
        <v>autre_étab_4</v>
      </c>
      <c r="E280" s="601"/>
      <c r="F280" s="601"/>
      <c r="G280" s="601"/>
      <c r="H280" s="601"/>
      <c r="I280">
        <f t="shared" ca="1" si="61"/>
        <v>0</v>
      </c>
      <c r="J280">
        <f t="shared" ca="1" si="61"/>
        <v>0</v>
      </c>
      <c r="K280" s="275">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89">
        <f t="shared" si="54"/>
        <v>0</v>
      </c>
      <c r="S280" s="289">
        <f t="shared" si="58"/>
        <v>0</v>
      </c>
    </row>
    <row r="281" spans="1:19" ht="14.5" hidden="1" x14ac:dyDescent="0.35">
      <c r="A281" s="88">
        <v>101</v>
      </c>
      <c r="B281" s="601" t="str">
        <f t="shared" si="60"/>
        <v>Part12</v>
      </c>
      <c r="C281" s="601"/>
      <c r="D281" s="601" t="str">
        <f t="shared" si="55"/>
        <v>autre_étab_5</v>
      </c>
      <c r="E281" s="601"/>
      <c r="F281" s="601"/>
      <c r="G281" s="601"/>
      <c r="H281" s="601"/>
      <c r="I281">
        <f t="shared" ca="1" si="61"/>
        <v>0</v>
      </c>
      <c r="J281">
        <f t="shared" ca="1" si="61"/>
        <v>0</v>
      </c>
      <c r="K281" s="275">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89">
        <f t="shared" si="54"/>
        <v>0</v>
      </c>
      <c r="S281" s="289">
        <f t="shared" si="58"/>
        <v>0</v>
      </c>
    </row>
    <row r="282" spans="1:19" ht="14.5" hidden="1" x14ac:dyDescent="0.35">
      <c r="A282" s="88">
        <v>102</v>
      </c>
      <c r="B282" s="601" t="str">
        <f t="shared" si="60"/>
        <v>Part12</v>
      </c>
      <c r="C282" s="601"/>
      <c r="D282" s="601" t="str">
        <f t="shared" si="55"/>
        <v>autre_étab_6</v>
      </c>
      <c r="E282" s="601"/>
      <c r="F282" s="601"/>
      <c r="G282" s="601"/>
      <c r="H282" s="601"/>
      <c r="I282">
        <f t="shared" ca="1" si="61"/>
        <v>0</v>
      </c>
      <c r="J282">
        <f t="shared" ca="1" si="61"/>
        <v>0</v>
      </c>
      <c r="K282" s="275">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89">
        <f t="shared" si="54"/>
        <v>0</v>
      </c>
      <c r="S282" s="289">
        <f t="shared" si="58"/>
        <v>0</v>
      </c>
    </row>
    <row r="283" spans="1:19" ht="14.5" hidden="1" x14ac:dyDescent="0.35">
      <c r="A283" s="88">
        <v>103</v>
      </c>
      <c r="B283" s="601" t="str">
        <f t="shared" si="60"/>
        <v>Part12</v>
      </c>
      <c r="C283" s="601"/>
      <c r="D283" s="601" t="str">
        <f t="shared" si="55"/>
        <v>autre_étab_7</v>
      </c>
      <c r="E283" s="601"/>
      <c r="F283" s="601"/>
      <c r="G283" s="601"/>
      <c r="H283" s="601"/>
      <c r="I283">
        <f t="shared" ca="1" si="61"/>
        <v>0</v>
      </c>
      <c r="J283">
        <f t="shared" ca="1" si="61"/>
        <v>0</v>
      </c>
      <c r="K283" s="275">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89">
        <f t="shared" si="54"/>
        <v>0</v>
      </c>
      <c r="S283" s="289">
        <f t="shared" si="58"/>
        <v>0</v>
      </c>
    </row>
    <row r="284" spans="1:19" ht="14.5" hidden="1" x14ac:dyDescent="0.35">
      <c r="A284" s="88">
        <v>104</v>
      </c>
      <c r="B284" s="601" t="str">
        <f t="shared" si="60"/>
        <v>Part12</v>
      </c>
      <c r="C284" s="601"/>
      <c r="D284" s="601" t="str">
        <f t="shared" si="55"/>
        <v>autre_étab_8</v>
      </c>
      <c r="E284" s="601"/>
      <c r="F284" s="601"/>
      <c r="G284" s="601"/>
      <c r="H284" s="601"/>
      <c r="I284">
        <f t="shared" ca="1" si="61"/>
        <v>0</v>
      </c>
      <c r="J284">
        <f t="shared" ca="1" si="61"/>
        <v>0</v>
      </c>
      <c r="K284" s="275">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89">
        <f t="shared" si="54"/>
        <v>0</v>
      </c>
      <c r="S284" s="289">
        <f t="shared" si="58"/>
        <v>0</v>
      </c>
    </row>
    <row r="285" spans="1:19" ht="14.5" hidden="1" x14ac:dyDescent="0.35">
      <c r="A285" s="88">
        <v>105</v>
      </c>
      <c r="B285" s="601" t="str">
        <f t="shared" si="60"/>
        <v>Part13</v>
      </c>
      <c r="C285" s="601"/>
      <c r="D285" s="601" t="str">
        <f t="shared" si="55"/>
        <v>autre_étab_1</v>
      </c>
      <c r="E285" s="601"/>
      <c r="F285" s="601"/>
      <c r="G285" s="601"/>
      <c r="H285" s="601"/>
      <c r="I285" t="str">
        <f t="shared" ca="1" si="61"/>
        <v xml:space="preserve"> 
()</v>
      </c>
      <c r="J285" t="str">
        <f t="shared" ca="1" si="61"/>
        <v>Étab de la fiche</v>
      </c>
      <c r="K285" s="275"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89">
        <f t="shared" ref="R285:R316" ca="1" si="63">IF(N285,L285,0)</f>
        <v>0</v>
      </c>
      <c r="S285" s="289">
        <f t="shared" ca="1" si="58"/>
        <v>0</v>
      </c>
    </row>
    <row r="286" spans="1:19" ht="14.5" hidden="1" x14ac:dyDescent="0.35">
      <c r="A286" s="88">
        <v>106</v>
      </c>
      <c r="B286" s="601" t="str">
        <f t="shared" si="60"/>
        <v>Part13</v>
      </c>
      <c r="C286" s="601"/>
      <c r="D286" s="601" t="str">
        <f t="shared" si="55"/>
        <v>autre_étab_2</v>
      </c>
      <c r="E286" s="601"/>
      <c r="F286" s="601"/>
      <c r="G286" s="601"/>
      <c r="H286" s="601"/>
      <c r="I286">
        <f t="shared" ca="1" si="61"/>
        <v>0</v>
      </c>
      <c r="J286">
        <f t="shared" ca="1" si="61"/>
        <v>0</v>
      </c>
      <c r="K286" s="275">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89">
        <f t="shared" si="63"/>
        <v>0</v>
      </c>
      <c r="S286" s="289">
        <f t="shared" si="58"/>
        <v>0</v>
      </c>
    </row>
    <row r="287" spans="1:19" ht="14.5" hidden="1" x14ac:dyDescent="0.35">
      <c r="A287" s="88">
        <v>107</v>
      </c>
      <c r="B287" s="601" t="str">
        <f t="shared" si="60"/>
        <v>Part13</v>
      </c>
      <c r="C287" s="601"/>
      <c r="D287" s="601" t="str">
        <f t="shared" si="55"/>
        <v>autre_étab_3</v>
      </c>
      <c r="E287" s="601"/>
      <c r="F287" s="601"/>
      <c r="G287" s="601"/>
      <c r="H287" s="601"/>
      <c r="I287">
        <f t="shared" ca="1" si="61"/>
        <v>0</v>
      </c>
      <c r="J287">
        <f t="shared" ca="1" si="61"/>
        <v>0</v>
      </c>
      <c r="K287" s="275">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89">
        <f t="shared" si="63"/>
        <v>0</v>
      </c>
      <c r="S287" s="289">
        <f t="shared" si="58"/>
        <v>0</v>
      </c>
    </row>
    <row r="288" spans="1:19" ht="14.5" hidden="1" x14ac:dyDescent="0.35">
      <c r="A288" s="88">
        <v>108</v>
      </c>
      <c r="B288" s="601" t="str">
        <f t="shared" si="60"/>
        <v>Part13</v>
      </c>
      <c r="C288" s="601"/>
      <c r="D288" s="601" t="str">
        <f t="shared" si="55"/>
        <v>autre_étab_4</v>
      </c>
      <c r="E288" s="601"/>
      <c r="F288" s="601"/>
      <c r="G288" s="601"/>
      <c r="H288" s="601"/>
      <c r="I288">
        <f t="shared" ca="1" si="61"/>
        <v>0</v>
      </c>
      <c r="J288">
        <f t="shared" ca="1" si="61"/>
        <v>0</v>
      </c>
      <c r="K288" s="275">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89">
        <f t="shared" si="63"/>
        <v>0</v>
      </c>
      <c r="S288" s="289">
        <f t="shared" si="58"/>
        <v>0</v>
      </c>
    </row>
    <row r="289" spans="1:19" ht="14.5" hidden="1" x14ac:dyDescent="0.35">
      <c r="A289" s="88">
        <v>109</v>
      </c>
      <c r="B289" s="601" t="str">
        <f t="shared" si="60"/>
        <v>Part13</v>
      </c>
      <c r="C289" s="601"/>
      <c r="D289" s="601" t="str">
        <f t="shared" si="55"/>
        <v>autre_étab_5</v>
      </c>
      <c r="E289" s="601"/>
      <c r="F289" s="601"/>
      <c r="G289" s="601"/>
      <c r="H289" s="601"/>
      <c r="I289">
        <f t="shared" ref="I289:M308" ca="1" si="64">INDIRECT("'"&amp;$B289&amp;"'!"&amp;I$187&amp;ROW(INDIRECT("'"&amp;$B289&amp;"'!"&amp;$D289)))</f>
        <v>0</v>
      </c>
      <c r="J289">
        <f t="shared" ca="1" si="64"/>
        <v>0</v>
      </c>
      <c r="K289" s="275">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89">
        <f t="shared" si="63"/>
        <v>0</v>
      </c>
      <c r="S289" s="289">
        <f t="shared" si="58"/>
        <v>0</v>
      </c>
    </row>
    <row r="290" spans="1:19" ht="14.5" hidden="1" x14ac:dyDescent="0.35">
      <c r="A290" s="88">
        <v>110</v>
      </c>
      <c r="B290" s="601" t="str">
        <f t="shared" si="60"/>
        <v>Part13</v>
      </c>
      <c r="C290" s="601"/>
      <c r="D290" s="601" t="str">
        <f t="shared" si="55"/>
        <v>autre_étab_6</v>
      </c>
      <c r="E290" s="601"/>
      <c r="F290" s="601"/>
      <c r="G290" s="601"/>
      <c r="H290" s="601"/>
      <c r="I290">
        <f t="shared" ca="1" si="64"/>
        <v>0</v>
      </c>
      <c r="J290">
        <f t="shared" ca="1" si="64"/>
        <v>0</v>
      </c>
      <c r="K290" s="275">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89">
        <f t="shared" si="63"/>
        <v>0</v>
      </c>
      <c r="S290" s="289">
        <f t="shared" si="58"/>
        <v>0</v>
      </c>
    </row>
    <row r="291" spans="1:19" ht="14.5" hidden="1" x14ac:dyDescent="0.35">
      <c r="A291" s="88">
        <v>111</v>
      </c>
      <c r="B291" s="601" t="str">
        <f t="shared" si="60"/>
        <v>Part13</v>
      </c>
      <c r="C291" s="601"/>
      <c r="D291" s="601" t="str">
        <f t="shared" si="55"/>
        <v>autre_étab_7</v>
      </c>
      <c r="E291" s="601"/>
      <c r="F291" s="601"/>
      <c r="G291" s="601"/>
      <c r="H291" s="601"/>
      <c r="I291">
        <f t="shared" ca="1" si="64"/>
        <v>0</v>
      </c>
      <c r="J291">
        <f t="shared" ca="1" si="64"/>
        <v>0</v>
      </c>
      <c r="K291" s="275">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89">
        <f t="shared" si="63"/>
        <v>0</v>
      </c>
      <c r="S291" s="289">
        <f t="shared" si="58"/>
        <v>0</v>
      </c>
    </row>
    <row r="292" spans="1:19" ht="14.5" hidden="1" x14ac:dyDescent="0.35">
      <c r="A292" s="88">
        <v>112</v>
      </c>
      <c r="B292" s="601" t="str">
        <f t="shared" si="60"/>
        <v>Part13</v>
      </c>
      <c r="C292" s="601"/>
      <c r="D292" s="601" t="str">
        <f t="shared" si="55"/>
        <v>autre_étab_8</v>
      </c>
      <c r="E292" s="601"/>
      <c r="F292" s="601"/>
      <c r="G292" s="601"/>
      <c r="H292" s="601"/>
      <c r="I292">
        <f t="shared" ca="1" si="64"/>
        <v>0</v>
      </c>
      <c r="J292">
        <f t="shared" ca="1" si="64"/>
        <v>0</v>
      </c>
      <c r="K292" s="275">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89">
        <f t="shared" si="63"/>
        <v>0</v>
      </c>
      <c r="S292" s="289">
        <f t="shared" si="58"/>
        <v>0</v>
      </c>
    </row>
    <row r="293" spans="1:19" ht="14.5" hidden="1" x14ac:dyDescent="0.35">
      <c r="A293" s="88">
        <v>113</v>
      </c>
      <c r="B293" s="601" t="str">
        <f t="shared" si="60"/>
        <v>Part14</v>
      </c>
      <c r="C293" s="601"/>
      <c r="D293" s="601" t="str">
        <f t="shared" si="55"/>
        <v>autre_étab_1</v>
      </c>
      <c r="E293" s="601"/>
      <c r="F293" s="601"/>
      <c r="G293" s="601"/>
      <c r="H293" s="601"/>
      <c r="I293" t="str">
        <f t="shared" ca="1" si="64"/>
        <v xml:space="preserve"> 
()</v>
      </c>
      <c r="J293" t="str">
        <f t="shared" ca="1" si="64"/>
        <v>Étab de la fiche</v>
      </c>
      <c r="K293" s="275"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89">
        <f t="shared" ca="1" si="63"/>
        <v>0</v>
      </c>
      <c r="S293" s="289">
        <f t="shared" ca="1" si="58"/>
        <v>0</v>
      </c>
    </row>
    <row r="294" spans="1:19" ht="14.5" hidden="1" x14ac:dyDescent="0.35">
      <c r="A294" s="88">
        <v>114</v>
      </c>
      <c r="B294" s="601" t="str">
        <f t="shared" si="60"/>
        <v>Part14</v>
      </c>
      <c r="C294" s="601"/>
      <c r="D294" s="601" t="str">
        <f t="shared" si="55"/>
        <v>autre_étab_2</v>
      </c>
      <c r="E294" s="601"/>
      <c r="F294" s="601"/>
      <c r="G294" s="601"/>
      <c r="H294" s="601"/>
      <c r="I294">
        <f t="shared" ca="1" si="64"/>
        <v>0</v>
      </c>
      <c r="J294">
        <f t="shared" ca="1" si="64"/>
        <v>0</v>
      </c>
      <c r="K294" s="275">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89">
        <f t="shared" si="63"/>
        <v>0</v>
      </c>
      <c r="S294" s="289">
        <f t="shared" si="58"/>
        <v>0</v>
      </c>
    </row>
    <row r="295" spans="1:19" ht="14.5" hidden="1" x14ac:dyDescent="0.35">
      <c r="A295" s="88">
        <v>115</v>
      </c>
      <c r="B295" s="601" t="str">
        <f t="shared" si="60"/>
        <v>Part14</v>
      </c>
      <c r="C295" s="601"/>
      <c r="D295" s="601" t="str">
        <f t="shared" si="55"/>
        <v>autre_étab_3</v>
      </c>
      <c r="E295" s="601"/>
      <c r="F295" s="601"/>
      <c r="G295" s="601"/>
      <c r="H295" s="601"/>
      <c r="I295">
        <f t="shared" ca="1" si="64"/>
        <v>0</v>
      </c>
      <c r="J295">
        <f t="shared" ca="1" si="64"/>
        <v>0</v>
      </c>
      <c r="K295" s="275">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89">
        <f t="shared" si="63"/>
        <v>0</v>
      </c>
      <c r="S295" s="289">
        <f t="shared" si="58"/>
        <v>0</v>
      </c>
    </row>
    <row r="296" spans="1:19" ht="14.5" hidden="1" x14ac:dyDescent="0.35">
      <c r="A296" s="88">
        <v>116</v>
      </c>
      <c r="B296" s="601" t="str">
        <f t="shared" si="60"/>
        <v>Part14</v>
      </c>
      <c r="C296" s="601"/>
      <c r="D296" s="601" t="str">
        <f t="shared" si="55"/>
        <v>autre_étab_4</v>
      </c>
      <c r="E296" s="601"/>
      <c r="F296" s="601"/>
      <c r="G296" s="601"/>
      <c r="H296" s="601"/>
      <c r="I296">
        <f t="shared" ca="1" si="64"/>
        <v>0</v>
      </c>
      <c r="J296">
        <f t="shared" ca="1" si="64"/>
        <v>0</v>
      </c>
      <c r="K296" s="275">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89">
        <f t="shared" si="63"/>
        <v>0</v>
      </c>
      <c r="S296" s="289">
        <f t="shared" si="58"/>
        <v>0</v>
      </c>
    </row>
    <row r="297" spans="1:19" ht="14.5" hidden="1" x14ac:dyDescent="0.35">
      <c r="A297" s="88">
        <v>117</v>
      </c>
      <c r="B297" s="601" t="str">
        <f t="shared" si="60"/>
        <v>Part14</v>
      </c>
      <c r="C297" s="601"/>
      <c r="D297" s="601" t="str">
        <f t="shared" si="55"/>
        <v>autre_étab_5</v>
      </c>
      <c r="E297" s="601"/>
      <c r="F297" s="601"/>
      <c r="G297" s="601"/>
      <c r="H297" s="601"/>
      <c r="I297">
        <f t="shared" ca="1" si="64"/>
        <v>0</v>
      </c>
      <c r="J297">
        <f t="shared" ca="1" si="64"/>
        <v>0</v>
      </c>
      <c r="K297" s="275">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89">
        <f t="shared" si="63"/>
        <v>0</v>
      </c>
      <c r="S297" s="289">
        <f t="shared" si="58"/>
        <v>0</v>
      </c>
    </row>
    <row r="298" spans="1:19" ht="14.5" hidden="1" x14ac:dyDescent="0.35">
      <c r="A298" s="88">
        <v>118</v>
      </c>
      <c r="B298" s="601" t="str">
        <f t="shared" si="60"/>
        <v>Part14</v>
      </c>
      <c r="C298" s="601"/>
      <c r="D298" s="601" t="str">
        <f t="shared" si="55"/>
        <v>autre_étab_6</v>
      </c>
      <c r="E298" s="601"/>
      <c r="F298" s="601"/>
      <c r="G298" s="601"/>
      <c r="H298" s="601"/>
      <c r="I298">
        <f t="shared" ca="1" si="64"/>
        <v>0</v>
      </c>
      <c r="J298">
        <f t="shared" ca="1" si="64"/>
        <v>0</v>
      </c>
      <c r="K298" s="275">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89">
        <f t="shared" si="63"/>
        <v>0</v>
      </c>
      <c r="S298" s="289">
        <f t="shared" si="58"/>
        <v>0</v>
      </c>
    </row>
    <row r="299" spans="1:19" ht="14.5" hidden="1" x14ac:dyDescent="0.35">
      <c r="A299" s="88">
        <v>119</v>
      </c>
      <c r="B299" s="601" t="str">
        <f t="shared" si="60"/>
        <v>Part14</v>
      </c>
      <c r="C299" s="601"/>
      <c r="D299" s="601" t="str">
        <f t="shared" si="55"/>
        <v>autre_étab_7</v>
      </c>
      <c r="E299" s="601"/>
      <c r="F299" s="601"/>
      <c r="G299" s="601"/>
      <c r="H299" s="601"/>
      <c r="I299">
        <f t="shared" ca="1" si="64"/>
        <v>0</v>
      </c>
      <c r="J299">
        <f t="shared" ca="1" si="64"/>
        <v>0</v>
      </c>
      <c r="K299" s="275">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89">
        <f t="shared" si="63"/>
        <v>0</v>
      </c>
      <c r="S299" s="289">
        <f t="shared" si="58"/>
        <v>0</v>
      </c>
    </row>
    <row r="300" spans="1:19" ht="14.5" hidden="1" x14ac:dyDescent="0.35">
      <c r="A300" s="88">
        <v>120</v>
      </c>
      <c r="B300" s="601" t="str">
        <f t="shared" si="60"/>
        <v>Part14</v>
      </c>
      <c r="C300" s="601"/>
      <c r="D300" s="601" t="str">
        <f t="shared" si="55"/>
        <v>autre_étab_8</v>
      </c>
      <c r="E300" s="601"/>
      <c r="F300" s="601"/>
      <c r="G300" s="601"/>
      <c r="H300" s="601"/>
      <c r="I300">
        <f t="shared" ca="1" si="64"/>
        <v>0</v>
      </c>
      <c r="J300">
        <f t="shared" ca="1" si="64"/>
        <v>0</v>
      </c>
      <c r="K300" s="275">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89">
        <f t="shared" si="63"/>
        <v>0</v>
      </c>
      <c r="S300" s="289">
        <f t="shared" si="58"/>
        <v>0</v>
      </c>
    </row>
    <row r="301" spans="1:19" ht="14.5" hidden="1" x14ac:dyDescent="0.35">
      <c r="A301" s="88">
        <v>121</v>
      </c>
      <c r="B301" s="601" t="str">
        <f t="shared" si="60"/>
        <v>Part15</v>
      </c>
      <c r="C301" s="601"/>
      <c r="D301" s="601" t="str">
        <f t="shared" si="55"/>
        <v>autre_étab_1</v>
      </c>
      <c r="E301" s="601"/>
      <c r="F301" s="601"/>
      <c r="G301" s="601"/>
      <c r="H301" s="601"/>
      <c r="I301" t="str">
        <f t="shared" ca="1" si="64"/>
        <v xml:space="preserve"> 
()</v>
      </c>
      <c r="J301" t="str">
        <f t="shared" ca="1" si="64"/>
        <v>Étab de la fiche</v>
      </c>
      <c r="K301" s="275"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89">
        <f t="shared" ca="1" si="63"/>
        <v>0</v>
      </c>
      <c r="S301" s="289">
        <f t="shared" ca="1" si="58"/>
        <v>0</v>
      </c>
    </row>
    <row r="302" spans="1:19" ht="14.5" hidden="1" x14ac:dyDescent="0.35">
      <c r="A302" s="88">
        <v>122</v>
      </c>
      <c r="B302" s="601" t="str">
        <f t="shared" si="60"/>
        <v>Part15</v>
      </c>
      <c r="C302" s="601"/>
      <c r="D302" s="601" t="str">
        <f t="shared" si="55"/>
        <v>autre_étab_2</v>
      </c>
      <c r="E302" s="601"/>
      <c r="F302" s="601"/>
      <c r="G302" s="601"/>
      <c r="H302" s="601"/>
      <c r="I302">
        <f t="shared" ca="1" si="64"/>
        <v>0</v>
      </c>
      <c r="J302">
        <f t="shared" ca="1" si="64"/>
        <v>0</v>
      </c>
      <c r="K302" s="275">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89">
        <f t="shared" si="63"/>
        <v>0</v>
      </c>
      <c r="S302" s="289">
        <f t="shared" si="58"/>
        <v>0</v>
      </c>
    </row>
    <row r="303" spans="1:19" ht="14.5" hidden="1" x14ac:dyDescent="0.35">
      <c r="A303" s="88">
        <v>123</v>
      </c>
      <c r="B303" s="601" t="str">
        <f t="shared" si="60"/>
        <v>Part15</v>
      </c>
      <c r="C303" s="601"/>
      <c r="D303" s="601" t="str">
        <f t="shared" si="55"/>
        <v>autre_étab_3</v>
      </c>
      <c r="E303" s="601"/>
      <c r="F303" s="601"/>
      <c r="G303" s="601"/>
      <c r="H303" s="601"/>
      <c r="I303">
        <f t="shared" ca="1" si="64"/>
        <v>0</v>
      </c>
      <c r="J303">
        <f t="shared" ca="1" si="64"/>
        <v>0</v>
      </c>
      <c r="K303" s="275">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89">
        <f t="shared" si="63"/>
        <v>0</v>
      </c>
      <c r="S303" s="289">
        <f t="shared" si="58"/>
        <v>0</v>
      </c>
    </row>
    <row r="304" spans="1:19" ht="14.5" hidden="1" x14ac:dyDescent="0.35">
      <c r="A304" s="88">
        <v>124</v>
      </c>
      <c r="B304" s="601" t="str">
        <f t="shared" si="60"/>
        <v>Part15</v>
      </c>
      <c r="C304" s="601"/>
      <c r="D304" s="601" t="str">
        <f t="shared" si="55"/>
        <v>autre_étab_4</v>
      </c>
      <c r="E304" s="601"/>
      <c r="F304" s="601"/>
      <c r="G304" s="601"/>
      <c r="H304" s="601"/>
      <c r="I304">
        <f t="shared" ca="1" si="64"/>
        <v>0</v>
      </c>
      <c r="J304">
        <f t="shared" ca="1" si="64"/>
        <v>0</v>
      </c>
      <c r="K304" s="275">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89">
        <f t="shared" si="63"/>
        <v>0</v>
      </c>
      <c r="S304" s="289">
        <f t="shared" si="58"/>
        <v>0</v>
      </c>
    </row>
    <row r="305" spans="1:19" ht="14.5" hidden="1" x14ac:dyDescent="0.35">
      <c r="A305" s="88">
        <v>125</v>
      </c>
      <c r="B305" s="601" t="str">
        <f t="shared" si="60"/>
        <v>Part15</v>
      </c>
      <c r="C305" s="601"/>
      <c r="D305" s="601" t="str">
        <f t="shared" si="55"/>
        <v>autre_étab_5</v>
      </c>
      <c r="E305" s="601"/>
      <c r="F305" s="601"/>
      <c r="G305" s="601"/>
      <c r="H305" s="601"/>
      <c r="I305">
        <f t="shared" ca="1" si="64"/>
        <v>0</v>
      </c>
      <c r="J305">
        <f t="shared" ca="1" si="64"/>
        <v>0</v>
      </c>
      <c r="K305" s="275">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89">
        <f t="shared" si="63"/>
        <v>0</v>
      </c>
      <c r="S305" s="289">
        <f t="shared" si="58"/>
        <v>0</v>
      </c>
    </row>
    <row r="306" spans="1:19" ht="14.5" hidden="1" x14ac:dyDescent="0.35">
      <c r="A306" s="88">
        <v>126</v>
      </c>
      <c r="B306" s="601" t="str">
        <f t="shared" si="60"/>
        <v>Part15</v>
      </c>
      <c r="C306" s="601"/>
      <c r="D306" s="601" t="str">
        <f t="shared" si="55"/>
        <v>autre_étab_6</v>
      </c>
      <c r="E306" s="601"/>
      <c r="F306" s="601"/>
      <c r="G306" s="601"/>
      <c r="H306" s="601"/>
      <c r="I306">
        <f t="shared" ca="1" si="64"/>
        <v>0</v>
      </c>
      <c r="J306">
        <f t="shared" ca="1" si="64"/>
        <v>0</v>
      </c>
      <c r="K306" s="275">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89">
        <f t="shared" si="63"/>
        <v>0</v>
      </c>
      <c r="S306" s="289">
        <f t="shared" si="58"/>
        <v>0</v>
      </c>
    </row>
    <row r="307" spans="1:19" ht="14.5" hidden="1" x14ac:dyDescent="0.35">
      <c r="A307" s="88">
        <v>127</v>
      </c>
      <c r="B307" s="601" t="str">
        <f t="shared" si="60"/>
        <v>Part15</v>
      </c>
      <c r="C307" s="601"/>
      <c r="D307" s="601" t="str">
        <f t="shared" si="55"/>
        <v>autre_étab_7</v>
      </c>
      <c r="E307" s="601"/>
      <c r="F307" s="601"/>
      <c r="G307" s="601"/>
      <c r="H307" s="601"/>
      <c r="I307">
        <f t="shared" ca="1" si="64"/>
        <v>0</v>
      </c>
      <c r="J307">
        <f t="shared" ca="1" si="64"/>
        <v>0</v>
      </c>
      <c r="K307" s="275">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89">
        <f t="shared" si="63"/>
        <v>0</v>
      </c>
      <c r="S307" s="289">
        <f t="shared" si="58"/>
        <v>0</v>
      </c>
    </row>
    <row r="308" spans="1:19" ht="14.5" hidden="1" x14ac:dyDescent="0.35">
      <c r="A308" s="88">
        <v>128</v>
      </c>
      <c r="B308" s="601" t="str">
        <f t="shared" si="60"/>
        <v>Part15</v>
      </c>
      <c r="C308" s="601"/>
      <c r="D308" s="601" t="str">
        <f t="shared" si="55"/>
        <v>autre_étab_8</v>
      </c>
      <c r="E308" s="601"/>
      <c r="F308" s="601"/>
      <c r="G308" s="601"/>
      <c r="H308" s="601"/>
      <c r="I308">
        <f t="shared" ca="1" si="64"/>
        <v>0</v>
      </c>
      <c r="J308">
        <f t="shared" ca="1" si="64"/>
        <v>0</v>
      </c>
      <c r="K308" s="275">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89">
        <f t="shared" si="63"/>
        <v>0</v>
      </c>
      <c r="S308" s="289">
        <f t="shared" si="58"/>
        <v>0</v>
      </c>
    </row>
    <row r="309" spans="1:19" ht="14.5" hidden="1" x14ac:dyDescent="0.35">
      <c r="A309" s="88">
        <v>129</v>
      </c>
      <c r="B309" s="601" t="str">
        <f t="shared" si="60"/>
        <v>Part16</v>
      </c>
      <c r="C309" s="601"/>
      <c r="D309" s="601" t="str">
        <f t="shared" si="55"/>
        <v>autre_étab_1</v>
      </c>
      <c r="E309" s="601"/>
      <c r="F309" s="601"/>
      <c r="G309" s="601"/>
      <c r="H309" s="601"/>
      <c r="I309" t="str">
        <f t="shared" ref="I309:M328" ca="1" si="65">INDIRECT("'"&amp;$B309&amp;"'!"&amp;I$187&amp;ROW(INDIRECT("'"&amp;$B309&amp;"'!"&amp;$D309)))</f>
        <v xml:space="preserve"> 
()</v>
      </c>
      <c r="J309" t="str">
        <f t="shared" ca="1" si="65"/>
        <v>Étab de la fiche</v>
      </c>
      <c r="K309" s="275"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89">
        <f t="shared" ca="1" si="63"/>
        <v>0</v>
      </c>
      <c r="S309" s="289">
        <f t="shared" ca="1" si="58"/>
        <v>0</v>
      </c>
    </row>
    <row r="310" spans="1:19" ht="14.5" hidden="1" x14ac:dyDescent="0.35">
      <c r="A310" s="88">
        <v>130</v>
      </c>
      <c r="B310" s="601" t="str">
        <f t="shared" si="60"/>
        <v>Part16</v>
      </c>
      <c r="C310" s="601"/>
      <c r="D310" s="601" t="str">
        <f t="shared" si="55"/>
        <v>autre_étab_2</v>
      </c>
      <c r="E310" s="601"/>
      <c r="F310" s="601"/>
      <c r="G310" s="601"/>
      <c r="H310" s="601"/>
      <c r="I310">
        <f t="shared" ca="1" si="65"/>
        <v>0</v>
      </c>
      <c r="J310">
        <f t="shared" ca="1" si="65"/>
        <v>0</v>
      </c>
      <c r="K310" s="275">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89">
        <f t="shared" si="63"/>
        <v>0</v>
      </c>
      <c r="S310" s="289">
        <f t="shared" si="58"/>
        <v>0</v>
      </c>
    </row>
    <row r="311" spans="1:19" ht="14.5" hidden="1" x14ac:dyDescent="0.35">
      <c r="A311" s="88">
        <v>131</v>
      </c>
      <c r="B311" s="601" t="str">
        <f t="shared" si="60"/>
        <v>Part16</v>
      </c>
      <c r="C311" s="601"/>
      <c r="D311" s="601" t="str">
        <f t="shared" si="55"/>
        <v>autre_étab_3</v>
      </c>
      <c r="E311" s="601"/>
      <c r="F311" s="601"/>
      <c r="G311" s="601"/>
      <c r="H311" s="601"/>
      <c r="I311">
        <f t="shared" ca="1" si="65"/>
        <v>0</v>
      </c>
      <c r="J311">
        <f t="shared" ca="1" si="65"/>
        <v>0</v>
      </c>
      <c r="K311" s="275">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89">
        <f t="shared" si="63"/>
        <v>0</v>
      </c>
      <c r="S311" s="289">
        <f t="shared" si="58"/>
        <v>0</v>
      </c>
    </row>
    <row r="312" spans="1:19" ht="14.5" hidden="1" x14ac:dyDescent="0.35">
      <c r="A312" s="88">
        <v>132</v>
      </c>
      <c r="B312" s="601" t="str">
        <f t="shared" si="60"/>
        <v>Part16</v>
      </c>
      <c r="C312" s="601"/>
      <c r="D312" s="601" t="str">
        <f t="shared" si="55"/>
        <v>autre_étab_4</v>
      </c>
      <c r="E312" s="601"/>
      <c r="F312" s="601"/>
      <c r="G312" s="601"/>
      <c r="H312" s="601"/>
      <c r="I312">
        <f t="shared" ca="1" si="65"/>
        <v>0</v>
      </c>
      <c r="J312">
        <f t="shared" ca="1" si="65"/>
        <v>0</v>
      </c>
      <c r="K312" s="275">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89">
        <f t="shared" si="63"/>
        <v>0</v>
      </c>
      <c r="S312" s="289">
        <f t="shared" si="58"/>
        <v>0</v>
      </c>
    </row>
    <row r="313" spans="1:19" ht="14.5" hidden="1" x14ac:dyDescent="0.35">
      <c r="A313" s="88">
        <v>133</v>
      </c>
      <c r="B313" s="601" t="str">
        <f t="shared" si="60"/>
        <v>Part16</v>
      </c>
      <c r="C313" s="601"/>
      <c r="D313" s="601" t="str">
        <f t="shared" si="55"/>
        <v>autre_étab_5</v>
      </c>
      <c r="E313" s="601"/>
      <c r="F313" s="601"/>
      <c r="G313" s="601"/>
      <c r="H313" s="601"/>
      <c r="I313">
        <f t="shared" ca="1" si="65"/>
        <v>0</v>
      </c>
      <c r="J313">
        <f t="shared" ca="1" si="65"/>
        <v>0</v>
      </c>
      <c r="K313" s="275">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89">
        <f t="shared" si="63"/>
        <v>0</v>
      </c>
      <c r="S313" s="289">
        <f t="shared" si="58"/>
        <v>0</v>
      </c>
    </row>
    <row r="314" spans="1:19" ht="14.5" hidden="1" x14ac:dyDescent="0.35">
      <c r="A314" s="88">
        <v>134</v>
      </c>
      <c r="B314" s="601" t="str">
        <f t="shared" si="60"/>
        <v>Part16</v>
      </c>
      <c r="C314" s="601"/>
      <c r="D314" s="601" t="str">
        <f t="shared" si="55"/>
        <v>autre_étab_6</v>
      </c>
      <c r="E314" s="601"/>
      <c r="F314" s="601"/>
      <c r="G314" s="601"/>
      <c r="H314" s="601"/>
      <c r="I314">
        <f t="shared" ca="1" si="65"/>
        <v>0</v>
      </c>
      <c r="J314">
        <f t="shared" ca="1" si="65"/>
        <v>0</v>
      </c>
      <c r="K314" s="275">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89">
        <f t="shared" si="63"/>
        <v>0</v>
      </c>
      <c r="S314" s="289">
        <f t="shared" si="58"/>
        <v>0</v>
      </c>
    </row>
    <row r="315" spans="1:19" ht="14.5" hidden="1" x14ac:dyDescent="0.35">
      <c r="A315" s="88">
        <v>135</v>
      </c>
      <c r="B315" s="601" t="str">
        <f t="shared" si="60"/>
        <v>Part16</v>
      </c>
      <c r="C315" s="601"/>
      <c r="D315" s="601" t="str">
        <f t="shared" si="55"/>
        <v>autre_étab_7</v>
      </c>
      <c r="E315" s="601"/>
      <c r="F315" s="601"/>
      <c r="G315" s="601"/>
      <c r="H315" s="601"/>
      <c r="I315">
        <f t="shared" ca="1" si="65"/>
        <v>0</v>
      </c>
      <c r="J315">
        <f t="shared" ca="1" si="65"/>
        <v>0</v>
      </c>
      <c r="K315" s="275">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89">
        <f t="shared" si="63"/>
        <v>0</v>
      </c>
      <c r="S315" s="289">
        <f t="shared" si="58"/>
        <v>0</v>
      </c>
    </row>
    <row r="316" spans="1:19" ht="14.5" hidden="1" x14ac:dyDescent="0.35">
      <c r="A316" s="88">
        <v>136</v>
      </c>
      <c r="B316" s="601" t="str">
        <f t="shared" si="60"/>
        <v>Part16</v>
      </c>
      <c r="C316" s="601"/>
      <c r="D316" s="601" t="str">
        <f t="shared" si="55"/>
        <v>autre_étab_8</v>
      </c>
      <c r="E316" s="601"/>
      <c r="F316" s="601"/>
      <c r="G316" s="601"/>
      <c r="H316" s="601"/>
      <c r="I316">
        <f t="shared" ca="1" si="65"/>
        <v>0</v>
      </c>
      <c r="J316">
        <f t="shared" ca="1" si="65"/>
        <v>0</v>
      </c>
      <c r="K316" s="275">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89">
        <f t="shared" si="63"/>
        <v>0</v>
      </c>
      <c r="S316" s="289">
        <f t="shared" si="58"/>
        <v>0</v>
      </c>
    </row>
    <row r="317" spans="1:19" ht="14.5" hidden="1" x14ac:dyDescent="0.35">
      <c r="A317" s="88">
        <v>137</v>
      </c>
      <c r="B317" s="601" t="str">
        <f t="shared" si="60"/>
        <v>Part17</v>
      </c>
      <c r="C317" s="601"/>
      <c r="D317" s="601" t="str">
        <f t="shared" si="55"/>
        <v>autre_étab_1</v>
      </c>
      <c r="E317" s="601"/>
      <c r="F317" s="601"/>
      <c r="G317" s="601"/>
      <c r="H317" s="601"/>
      <c r="I317" t="str">
        <f t="shared" ca="1" si="65"/>
        <v xml:space="preserve"> 
()</v>
      </c>
      <c r="J317" t="str">
        <f t="shared" ca="1" si="65"/>
        <v>Étab de la fiche</v>
      </c>
      <c r="K317" s="275"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89">
        <f t="shared" ref="R317:R348" ca="1" si="67">IF(N317,L317,0)</f>
        <v>0</v>
      </c>
      <c r="S317" s="289">
        <f t="shared" ca="1" si="58"/>
        <v>0</v>
      </c>
    </row>
    <row r="318" spans="1:19" ht="14.5" hidden="1" x14ac:dyDescent="0.35">
      <c r="A318" s="88">
        <v>138</v>
      </c>
      <c r="B318" s="601" t="str">
        <f t="shared" si="60"/>
        <v>Part17</v>
      </c>
      <c r="C318" s="601"/>
      <c r="D318" s="601" t="str">
        <f t="shared" ref="D318:D348" si="68">"autre_étab_"&amp;A318-8*QUOTIENT(A318-1,8)</f>
        <v>autre_étab_2</v>
      </c>
      <c r="E318" s="601"/>
      <c r="F318" s="601"/>
      <c r="G318" s="601"/>
      <c r="H318" s="601"/>
      <c r="I318">
        <f t="shared" ca="1" si="65"/>
        <v>0</v>
      </c>
      <c r="J318">
        <f t="shared" ca="1" si="65"/>
        <v>0</v>
      </c>
      <c r="K318" s="275">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89">
        <f t="shared" si="67"/>
        <v>0</v>
      </c>
      <c r="S318" s="289">
        <f t="shared" ref="S318:S348" si="71">IF(N318,M318,0)</f>
        <v>0</v>
      </c>
    </row>
    <row r="319" spans="1:19" ht="14.5" hidden="1" x14ac:dyDescent="0.35">
      <c r="A319" s="88">
        <v>139</v>
      </c>
      <c r="B319" s="601" t="str">
        <f t="shared" si="60"/>
        <v>Part17</v>
      </c>
      <c r="C319" s="601"/>
      <c r="D319" s="601" t="str">
        <f t="shared" si="68"/>
        <v>autre_étab_3</v>
      </c>
      <c r="E319" s="601"/>
      <c r="F319" s="601"/>
      <c r="G319" s="601"/>
      <c r="H319" s="601"/>
      <c r="I319">
        <f t="shared" ca="1" si="65"/>
        <v>0</v>
      </c>
      <c r="J319">
        <f t="shared" ca="1" si="65"/>
        <v>0</v>
      </c>
      <c r="K319" s="275">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89">
        <f t="shared" si="67"/>
        <v>0</v>
      </c>
      <c r="S319" s="289">
        <f t="shared" si="71"/>
        <v>0</v>
      </c>
    </row>
    <row r="320" spans="1:19" ht="14.5" hidden="1" x14ac:dyDescent="0.35">
      <c r="A320" s="88">
        <v>140</v>
      </c>
      <c r="B320" s="601" t="str">
        <f t="shared" si="60"/>
        <v>Part17</v>
      </c>
      <c r="C320" s="601"/>
      <c r="D320" s="601" t="str">
        <f t="shared" si="68"/>
        <v>autre_étab_4</v>
      </c>
      <c r="E320" s="601"/>
      <c r="F320" s="601"/>
      <c r="G320" s="601"/>
      <c r="H320" s="601"/>
      <c r="I320">
        <f t="shared" ca="1" si="65"/>
        <v>0</v>
      </c>
      <c r="J320">
        <f t="shared" ca="1" si="65"/>
        <v>0</v>
      </c>
      <c r="K320" s="275">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89">
        <f t="shared" si="67"/>
        <v>0</v>
      </c>
      <c r="S320" s="289">
        <f t="shared" si="71"/>
        <v>0</v>
      </c>
    </row>
    <row r="321" spans="1:19" ht="14.5" hidden="1" x14ac:dyDescent="0.35">
      <c r="A321" s="88">
        <v>141</v>
      </c>
      <c r="B321" s="601" t="str">
        <f t="shared" si="60"/>
        <v>Part17</v>
      </c>
      <c r="C321" s="601"/>
      <c r="D321" s="601" t="str">
        <f t="shared" si="68"/>
        <v>autre_étab_5</v>
      </c>
      <c r="E321" s="601"/>
      <c r="F321" s="601"/>
      <c r="G321" s="601"/>
      <c r="H321" s="601"/>
      <c r="I321">
        <f t="shared" ca="1" si="65"/>
        <v>0</v>
      </c>
      <c r="J321">
        <f t="shared" ca="1" si="65"/>
        <v>0</v>
      </c>
      <c r="K321" s="275">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89">
        <f t="shared" si="67"/>
        <v>0</v>
      </c>
      <c r="S321" s="289">
        <f t="shared" si="71"/>
        <v>0</v>
      </c>
    </row>
    <row r="322" spans="1:19" ht="14.5" hidden="1" x14ac:dyDescent="0.35">
      <c r="A322" s="88">
        <v>142</v>
      </c>
      <c r="B322" s="601" t="str">
        <f t="shared" si="60"/>
        <v>Part17</v>
      </c>
      <c r="C322" s="601"/>
      <c r="D322" s="601" t="str">
        <f t="shared" si="68"/>
        <v>autre_étab_6</v>
      </c>
      <c r="E322" s="601"/>
      <c r="F322" s="601"/>
      <c r="G322" s="601"/>
      <c r="H322" s="601"/>
      <c r="I322">
        <f t="shared" ca="1" si="65"/>
        <v>0</v>
      </c>
      <c r="J322">
        <f t="shared" ca="1" si="65"/>
        <v>0</v>
      </c>
      <c r="K322" s="275">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89">
        <f t="shared" si="67"/>
        <v>0</v>
      </c>
      <c r="S322" s="289">
        <f t="shared" si="71"/>
        <v>0</v>
      </c>
    </row>
    <row r="323" spans="1:19" ht="14.5" hidden="1" x14ac:dyDescent="0.35">
      <c r="A323" s="88">
        <v>143</v>
      </c>
      <c r="B323" s="601" t="str">
        <f t="shared" si="60"/>
        <v>Part17</v>
      </c>
      <c r="C323" s="601"/>
      <c r="D323" s="601" t="str">
        <f t="shared" si="68"/>
        <v>autre_étab_7</v>
      </c>
      <c r="E323" s="601"/>
      <c r="F323" s="601"/>
      <c r="G323" s="601"/>
      <c r="H323" s="601"/>
      <c r="I323">
        <f t="shared" ca="1" si="65"/>
        <v>0</v>
      </c>
      <c r="J323">
        <f t="shared" ca="1" si="65"/>
        <v>0</v>
      </c>
      <c r="K323" s="275">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89">
        <f t="shared" si="67"/>
        <v>0</v>
      </c>
      <c r="S323" s="289">
        <f t="shared" si="71"/>
        <v>0</v>
      </c>
    </row>
    <row r="324" spans="1:19" ht="14.5" hidden="1" x14ac:dyDescent="0.35">
      <c r="A324" s="88">
        <v>144</v>
      </c>
      <c r="B324" s="601" t="str">
        <f t="shared" si="60"/>
        <v>Part17</v>
      </c>
      <c r="C324" s="601"/>
      <c r="D324" s="601" t="str">
        <f t="shared" si="68"/>
        <v>autre_étab_8</v>
      </c>
      <c r="E324" s="601"/>
      <c r="F324" s="601"/>
      <c r="G324" s="601"/>
      <c r="H324" s="601"/>
      <c r="I324">
        <f t="shared" ca="1" si="65"/>
        <v>0</v>
      </c>
      <c r="J324">
        <f t="shared" ca="1" si="65"/>
        <v>0</v>
      </c>
      <c r="K324" s="275">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89">
        <f t="shared" si="67"/>
        <v>0</v>
      </c>
      <c r="S324" s="289">
        <f t="shared" si="71"/>
        <v>0</v>
      </c>
    </row>
    <row r="325" spans="1:19" ht="14.5" hidden="1" x14ac:dyDescent="0.35">
      <c r="A325" s="88">
        <v>145</v>
      </c>
      <c r="B325" s="601" t="str">
        <f t="shared" si="60"/>
        <v>Part18</v>
      </c>
      <c r="C325" s="601"/>
      <c r="D325" s="601" t="str">
        <f t="shared" si="68"/>
        <v>autre_étab_1</v>
      </c>
      <c r="E325" s="601"/>
      <c r="F325" s="601"/>
      <c r="G325" s="601"/>
      <c r="H325" s="601"/>
      <c r="I325" t="str">
        <f t="shared" ca="1" si="65"/>
        <v xml:space="preserve"> 
()</v>
      </c>
      <c r="J325" t="str">
        <f t="shared" ca="1" si="65"/>
        <v>Étab de la fiche</v>
      </c>
      <c r="K325" s="275"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89">
        <f t="shared" ca="1" si="67"/>
        <v>0</v>
      </c>
      <c r="S325" s="289">
        <f t="shared" ca="1" si="71"/>
        <v>0</v>
      </c>
    </row>
    <row r="326" spans="1:19" ht="14.5" hidden="1" x14ac:dyDescent="0.35">
      <c r="A326" s="88">
        <v>146</v>
      </c>
      <c r="B326" s="601" t="str">
        <f t="shared" ref="B326:B348" si="72">"Part"&amp;QUOTIENT(A326-1,8)</f>
        <v>Part18</v>
      </c>
      <c r="C326" s="601"/>
      <c r="D326" s="601" t="str">
        <f t="shared" si="68"/>
        <v>autre_étab_2</v>
      </c>
      <c r="E326" s="601"/>
      <c r="F326" s="601"/>
      <c r="G326" s="601"/>
      <c r="H326" s="601"/>
      <c r="I326">
        <f t="shared" ca="1" si="65"/>
        <v>0</v>
      </c>
      <c r="J326">
        <f t="shared" ca="1" si="65"/>
        <v>0</v>
      </c>
      <c r="K326" s="275">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89">
        <f t="shared" si="67"/>
        <v>0</v>
      </c>
      <c r="S326" s="289">
        <f t="shared" si="71"/>
        <v>0</v>
      </c>
    </row>
    <row r="327" spans="1:19" ht="14.5" hidden="1" x14ac:dyDescent="0.35">
      <c r="A327" s="88">
        <v>147</v>
      </c>
      <c r="B327" s="601" t="str">
        <f t="shared" si="72"/>
        <v>Part18</v>
      </c>
      <c r="C327" s="601"/>
      <c r="D327" s="601" t="str">
        <f t="shared" si="68"/>
        <v>autre_étab_3</v>
      </c>
      <c r="E327" s="601"/>
      <c r="F327" s="601"/>
      <c r="G327" s="601"/>
      <c r="H327" s="601"/>
      <c r="I327">
        <f t="shared" ca="1" si="65"/>
        <v>0</v>
      </c>
      <c r="J327">
        <f t="shared" ca="1" si="65"/>
        <v>0</v>
      </c>
      <c r="K327" s="275">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89">
        <f t="shared" si="67"/>
        <v>0</v>
      </c>
      <c r="S327" s="289">
        <f t="shared" si="71"/>
        <v>0</v>
      </c>
    </row>
    <row r="328" spans="1:19" ht="14.5" hidden="1" x14ac:dyDescent="0.35">
      <c r="A328" s="88">
        <v>148</v>
      </c>
      <c r="B328" s="601" t="str">
        <f t="shared" si="72"/>
        <v>Part18</v>
      </c>
      <c r="C328" s="601"/>
      <c r="D328" s="601" t="str">
        <f t="shared" si="68"/>
        <v>autre_étab_4</v>
      </c>
      <c r="E328" s="601"/>
      <c r="F328" s="601"/>
      <c r="G328" s="601"/>
      <c r="H328" s="601"/>
      <c r="I328">
        <f t="shared" ca="1" si="65"/>
        <v>0</v>
      </c>
      <c r="J328">
        <f t="shared" ca="1" si="65"/>
        <v>0</v>
      </c>
      <c r="K328" s="275">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89">
        <f t="shared" si="67"/>
        <v>0</v>
      </c>
      <c r="S328" s="289">
        <f t="shared" si="71"/>
        <v>0</v>
      </c>
    </row>
    <row r="329" spans="1:19" ht="14.5" hidden="1" x14ac:dyDescent="0.35">
      <c r="A329" s="88">
        <v>149</v>
      </c>
      <c r="B329" s="601" t="str">
        <f t="shared" si="72"/>
        <v>Part18</v>
      </c>
      <c r="C329" s="601"/>
      <c r="D329" s="601" t="str">
        <f t="shared" si="68"/>
        <v>autre_étab_5</v>
      </c>
      <c r="E329" s="601"/>
      <c r="F329" s="601"/>
      <c r="G329" s="601"/>
      <c r="H329" s="601"/>
      <c r="I329">
        <f t="shared" ref="I329:M348" ca="1" si="73">INDIRECT("'"&amp;$B329&amp;"'!"&amp;I$187&amp;ROW(INDIRECT("'"&amp;$B329&amp;"'!"&amp;$D329)))</f>
        <v>0</v>
      </c>
      <c r="J329">
        <f t="shared" ca="1" si="73"/>
        <v>0</v>
      </c>
      <c r="K329" s="275">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89">
        <f t="shared" si="67"/>
        <v>0</v>
      </c>
      <c r="S329" s="289">
        <f t="shared" si="71"/>
        <v>0</v>
      </c>
    </row>
    <row r="330" spans="1:19" ht="14.5" hidden="1" x14ac:dyDescent="0.35">
      <c r="A330" s="88">
        <v>150</v>
      </c>
      <c r="B330" s="601" t="str">
        <f t="shared" si="72"/>
        <v>Part18</v>
      </c>
      <c r="C330" s="601"/>
      <c r="D330" s="601" t="str">
        <f t="shared" si="68"/>
        <v>autre_étab_6</v>
      </c>
      <c r="E330" s="601"/>
      <c r="F330" s="601"/>
      <c r="G330" s="601"/>
      <c r="H330" s="601"/>
      <c r="I330">
        <f t="shared" ca="1" si="73"/>
        <v>0</v>
      </c>
      <c r="J330">
        <f t="shared" ca="1" si="73"/>
        <v>0</v>
      </c>
      <c r="K330" s="275">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89">
        <f t="shared" si="67"/>
        <v>0</v>
      </c>
      <c r="S330" s="289">
        <f t="shared" si="71"/>
        <v>0</v>
      </c>
    </row>
    <row r="331" spans="1:19" ht="14.5" hidden="1" x14ac:dyDescent="0.35">
      <c r="A331" s="88">
        <v>151</v>
      </c>
      <c r="B331" s="601" t="str">
        <f t="shared" si="72"/>
        <v>Part18</v>
      </c>
      <c r="C331" s="601"/>
      <c r="D331" s="601" t="str">
        <f t="shared" si="68"/>
        <v>autre_étab_7</v>
      </c>
      <c r="E331" s="601"/>
      <c r="F331" s="601"/>
      <c r="G331" s="601"/>
      <c r="H331" s="601"/>
      <c r="I331">
        <f t="shared" ca="1" si="73"/>
        <v>0</v>
      </c>
      <c r="J331">
        <f t="shared" ca="1" si="73"/>
        <v>0</v>
      </c>
      <c r="K331" s="275">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89">
        <f t="shared" si="67"/>
        <v>0</v>
      </c>
      <c r="S331" s="289">
        <f t="shared" si="71"/>
        <v>0</v>
      </c>
    </row>
    <row r="332" spans="1:19" ht="14.5" hidden="1" x14ac:dyDescent="0.35">
      <c r="A332" s="88">
        <v>152</v>
      </c>
      <c r="B332" s="601" t="str">
        <f t="shared" si="72"/>
        <v>Part18</v>
      </c>
      <c r="C332" s="601"/>
      <c r="D332" s="601" t="str">
        <f t="shared" si="68"/>
        <v>autre_étab_8</v>
      </c>
      <c r="E332" s="601"/>
      <c r="F332" s="601"/>
      <c r="G332" s="601"/>
      <c r="H332" s="601"/>
      <c r="I332">
        <f t="shared" ca="1" si="73"/>
        <v>0</v>
      </c>
      <c r="J332">
        <f t="shared" ca="1" si="73"/>
        <v>0</v>
      </c>
      <c r="K332" s="275">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89">
        <f t="shared" si="67"/>
        <v>0</v>
      </c>
      <c r="S332" s="289">
        <f t="shared" si="71"/>
        <v>0</v>
      </c>
    </row>
    <row r="333" spans="1:19" ht="14.5" hidden="1" x14ac:dyDescent="0.35">
      <c r="A333" s="88">
        <v>153</v>
      </c>
      <c r="B333" s="601" t="str">
        <f t="shared" si="72"/>
        <v>Part19</v>
      </c>
      <c r="C333" s="601"/>
      <c r="D333" s="601" t="str">
        <f t="shared" si="68"/>
        <v>autre_étab_1</v>
      </c>
      <c r="E333" s="601"/>
      <c r="F333" s="601"/>
      <c r="G333" s="601"/>
      <c r="H333" s="601"/>
      <c r="I333" t="str">
        <f t="shared" ca="1" si="73"/>
        <v xml:space="preserve"> 
()</v>
      </c>
      <c r="J333" t="str">
        <f t="shared" ca="1" si="73"/>
        <v>Étab de la fiche</v>
      </c>
      <c r="K333" s="275"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89">
        <f t="shared" ca="1" si="67"/>
        <v>0</v>
      </c>
      <c r="S333" s="289">
        <f t="shared" ca="1" si="71"/>
        <v>0</v>
      </c>
    </row>
    <row r="334" spans="1:19" ht="14.5" hidden="1" x14ac:dyDescent="0.35">
      <c r="A334" s="88">
        <v>154</v>
      </c>
      <c r="B334" s="601" t="str">
        <f t="shared" si="72"/>
        <v>Part19</v>
      </c>
      <c r="C334" s="601"/>
      <c r="D334" s="601" t="str">
        <f t="shared" si="68"/>
        <v>autre_étab_2</v>
      </c>
      <c r="E334" s="601"/>
      <c r="F334" s="601"/>
      <c r="G334" s="601"/>
      <c r="H334" s="601"/>
      <c r="I334">
        <f t="shared" ca="1" si="73"/>
        <v>0</v>
      </c>
      <c r="J334">
        <f t="shared" ca="1" si="73"/>
        <v>0</v>
      </c>
      <c r="K334" s="275">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89">
        <f t="shared" si="67"/>
        <v>0</v>
      </c>
      <c r="S334" s="289">
        <f t="shared" si="71"/>
        <v>0</v>
      </c>
    </row>
    <row r="335" spans="1:19" ht="14.5" hidden="1" x14ac:dyDescent="0.35">
      <c r="A335" s="88">
        <v>155</v>
      </c>
      <c r="B335" s="601" t="str">
        <f t="shared" si="72"/>
        <v>Part19</v>
      </c>
      <c r="C335" s="601"/>
      <c r="D335" s="601" t="str">
        <f t="shared" si="68"/>
        <v>autre_étab_3</v>
      </c>
      <c r="E335" s="601"/>
      <c r="F335" s="601"/>
      <c r="G335" s="601"/>
      <c r="H335" s="601"/>
      <c r="I335">
        <f t="shared" ca="1" si="73"/>
        <v>0</v>
      </c>
      <c r="J335">
        <f t="shared" ca="1" si="73"/>
        <v>0</v>
      </c>
      <c r="K335" s="275">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89">
        <f t="shared" si="67"/>
        <v>0</v>
      </c>
      <c r="S335" s="289">
        <f t="shared" si="71"/>
        <v>0</v>
      </c>
    </row>
    <row r="336" spans="1:19" ht="14.5" hidden="1" x14ac:dyDescent="0.35">
      <c r="A336" s="88">
        <v>156</v>
      </c>
      <c r="B336" s="601" t="str">
        <f t="shared" si="72"/>
        <v>Part19</v>
      </c>
      <c r="C336" s="601"/>
      <c r="D336" s="601" t="str">
        <f t="shared" si="68"/>
        <v>autre_étab_4</v>
      </c>
      <c r="E336" s="601"/>
      <c r="F336" s="601"/>
      <c r="G336" s="601"/>
      <c r="H336" s="601"/>
      <c r="I336">
        <f t="shared" ca="1" si="73"/>
        <v>0</v>
      </c>
      <c r="J336">
        <f t="shared" ca="1" si="73"/>
        <v>0</v>
      </c>
      <c r="K336" s="275">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89">
        <f t="shared" si="67"/>
        <v>0</v>
      </c>
      <c r="S336" s="289">
        <f t="shared" si="71"/>
        <v>0</v>
      </c>
    </row>
    <row r="337" spans="1:19" ht="14.5" hidden="1" x14ac:dyDescent="0.35">
      <c r="A337" s="88">
        <v>157</v>
      </c>
      <c r="B337" s="601" t="str">
        <f t="shared" si="72"/>
        <v>Part19</v>
      </c>
      <c r="C337" s="601"/>
      <c r="D337" s="601" t="str">
        <f t="shared" si="68"/>
        <v>autre_étab_5</v>
      </c>
      <c r="E337" s="601"/>
      <c r="F337" s="601"/>
      <c r="G337" s="601"/>
      <c r="H337" s="601"/>
      <c r="I337">
        <f t="shared" ca="1" si="73"/>
        <v>0</v>
      </c>
      <c r="J337">
        <f t="shared" ca="1" si="73"/>
        <v>0</v>
      </c>
      <c r="K337" s="275">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89">
        <f t="shared" si="67"/>
        <v>0</v>
      </c>
      <c r="S337" s="289">
        <f t="shared" si="71"/>
        <v>0</v>
      </c>
    </row>
    <row r="338" spans="1:19" ht="14.5" hidden="1" x14ac:dyDescent="0.35">
      <c r="A338" s="88">
        <v>158</v>
      </c>
      <c r="B338" s="601" t="str">
        <f t="shared" si="72"/>
        <v>Part19</v>
      </c>
      <c r="C338" s="601"/>
      <c r="D338" s="601" t="str">
        <f t="shared" si="68"/>
        <v>autre_étab_6</v>
      </c>
      <c r="E338" s="601"/>
      <c r="F338" s="601"/>
      <c r="G338" s="601"/>
      <c r="H338" s="601"/>
      <c r="I338">
        <f t="shared" ca="1" si="73"/>
        <v>0</v>
      </c>
      <c r="J338">
        <f t="shared" ca="1" si="73"/>
        <v>0</v>
      </c>
      <c r="K338" s="275">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89">
        <f t="shared" si="67"/>
        <v>0</v>
      </c>
      <c r="S338" s="289">
        <f t="shared" si="71"/>
        <v>0</v>
      </c>
    </row>
    <row r="339" spans="1:19" ht="14.5" hidden="1" x14ac:dyDescent="0.35">
      <c r="A339" s="88">
        <v>159</v>
      </c>
      <c r="B339" s="601" t="str">
        <f t="shared" si="72"/>
        <v>Part19</v>
      </c>
      <c r="C339" s="601"/>
      <c r="D339" s="601" t="str">
        <f t="shared" si="68"/>
        <v>autre_étab_7</v>
      </c>
      <c r="E339" s="601"/>
      <c r="F339" s="601"/>
      <c r="G339" s="601"/>
      <c r="H339" s="601"/>
      <c r="I339">
        <f t="shared" ca="1" si="73"/>
        <v>0</v>
      </c>
      <c r="J339">
        <f t="shared" ca="1" si="73"/>
        <v>0</v>
      </c>
      <c r="K339" s="275">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89">
        <f t="shared" si="67"/>
        <v>0</v>
      </c>
      <c r="S339" s="289">
        <f t="shared" si="71"/>
        <v>0</v>
      </c>
    </row>
    <row r="340" spans="1:19" ht="14.5" hidden="1" x14ac:dyDescent="0.35">
      <c r="A340" s="88">
        <v>160</v>
      </c>
      <c r="B340" s="601" t="str">
        <f t="shared" si="72"/>
        <v>Part19</v>
      </c>
      <c r="C340" s="601"/>
      <c r="D340" s="601" t="str">
        <f t="shared" si="68"/>
        <v>autre_étab_8</v>
      </c>
      <c r="E340" s="601"/>
      <c r="F340" s="601"/>
      <c r="G340" s="601"/>
      <c r="H340" s="601"/>
      <c r="I340">
        <f t="shared" ca="1" si="73"/>
        <v>0</v>
      </c>
      <c r="J340">
        <f t="shared" ca="1" si="73"/>
        <v>0</v>
      </c>
      <c r="K340" s="275">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89">
        <f t="shared" si="67"/>
        <v>0</v>
      </c>
      <c r="S340" s="289">
        <f t="shared" si="71"/>
        <v>0</v>
      </c>
    </row>
    <row r="341" spans="1:19" ht="14.5" hidden="1" x14ac:dyDescent="0.35">
      <c r="A341" s="88">
        <v>161</v>
      </c>
      <c r="B341" s="601" t="str">
        <f t="shared" si="72"/>
        <v>Part20</v>
      </c>
      <c r="C341" s="601"/>
      <c r="D341" s="601" t="str">
        <f t="shared" si="68"/>
        <v>autre_étab_1</v>
      </c>
      <c r="E341" s="601"/>
      <c r="F341" s="601"/>
      <c r="G341" s="601"/>
      <c r="H341" s="601"/>
      <c r="I341" t="str">
        <f t="shared" ca="1" si="73"/>
        <v xml:space="preserve"> 
()</v>
      </c>
      <c r="J341" t="str">
        <f t="shared" ca="1" si="73"/>
        <v>Étab de la fiche</v>
      </c>
      <c r="K341" s="275"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89">
        <f t="shared" ca="1" si="67"/>
        <v>0</v>
      </c>
      <c r="S341" s="289">
        <f t="shared" ca="1" si="71"/>
        <v>0</v>
      </c>
    </row>
    <row r="342" spans="1:19" ht="14.5" hidden="1" x14ac:dyDescent="0.35">
      <c r="A342" s="88">
        <v>162</v>
      </c>
      <c r="B342" s="601" t="str">
        <f t="shared" si="72"/>
        <v>Part20</v>
      </c>
      <c r="C342" s="601"/>
      <c r="D342" s="601" t="str">
        <f t="shared" si="68"/>
        <v>autre_étab_2</v>
      </c>
      <c r="E342" s="601"/>
      <c r="F342" s="601"/>
      <c r="G342" s="601"/>
      <c r="H342" s="601"/>
      <c r="I342">
        <f t="shared" ca="1" si="73"/>
        <v>0</v>
      </c>
      <c r="J342">
        <f t="shared" ca="1" si="73"/>
        <v>0</v>
      </c>
      <c r="K342" s="275">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89">
        <f t="shared" si="67"/>
        <v>0</v>
      </c>
      <c r="S342" s="289">
        <f t="shared" si="71"/>
        <v>0</v>
      </c>
    </row>
    <row r="343" spans="1:19" ht="14.5" hidden="1" x14ac:dyDescent="0.35">
      <c r="A343" s="88">
        <v>163</v>
      </c>
      <c r="B343" s="601" t="str">
        <f t="shared" si="72"/>
        <v>Part20</v>
      </c>
      <c r="C343" s="601"/>
      <c r="D343" s="601" t="str">
        <f t="shared" si="68"/>
        <v>autre_étab_3</v>
      </c>
      <c r="E343" s="601"/>
      <c r="F343" s="601"/>
      <c r="G343" s="601"/>
      <c r="H343" s="601"/>
      <c r="I343">
        <f t="shared" ca="1" si="73"/>
        <v>0</v>
      </c>
      <c r="J343">
        <f t="shared" ca="1" si="73"/>
        <v>0</v>
      </c>
      <c r="K343" s="275">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89">
        <f t="shared" si="67"/>
        <v>0</v>
      </c>
      <c r="S343" s="289">
        <f t="shared" si="71"/>
        <v>0</v>
      </c>
    </row>
    <row r="344" spans="1:19" ht="14.5" hidden="1" x14ac:dyDescent="0.35">
      <c r="A344" s="88">
        <v>164</v>
      </c>
      <c r="B344" s="601" t="str">
        <f t="shared" si="72"/>
        <v>Part20</v>
      </c>
      <c r="C344" s="601"/>
      <c r="D344" s="601" t="str">
        <f t="shared" si="68"/>
        <v>autre_étab_4</v>
      </c>
      <c r="E344" s="601"/>
      <c r="F344" s="601"/>
      <c r="G344" s="601"/>
      <c r="H344" s="601"/>
      <c r="I344">
        <f t="shared" ca="1" si="73"/>
        <v>0</v>
      </c>
      <c r="J344">
        <f t="shared" ca="1" si="73"/>
        <v>0</v>
      </c>
      <c r="K344" s="275">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89">
        <f t="shared" si="67"/>
        <v>0</v>
      </c>
      <c r="S344" s="289">
        <f t="shared" si="71"/>
        <v>0</v>
      </c>
    </row>
    <row r="345" spans="1:19" ht="14.5" hidden="1" x14ac:dyDescent="0.35">
      <c r="A345" s="88">
        <v>165</v>
      </c>
      <c r="B345" s="601" t="str">
        <f t="shared" si="72"/>
        <v>Part20</v>
      </c>
      <c r="C345" s="601"/>
      <c r="D345" s="601" t="str">
        <f t="shared" si="68"/>
        <v>autre_étab_5</v>
      </c>
      <c r="E345" s="601"/>
      <c r="F345" s="601"/>
      <c r="G345" s="601"/>
      <c r="H345" s="601"/>
      <c r="I345">
        <f t="shared" ca="1" si="73"/>
        <v>0</v>
      </c>
      <c r="J345">
        <f t="shared" ca="1" si="73"/>
        <v>0</v>
      </c>
      <c r="K345" s="275">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89">
        <f t="shared" si="67"/>
        <v>0</v>
      </c>
      <c r="S345" s="289">
        <f t="shared" si="71"/>
        <v>0</v>
      </c>
    </row>
    <row r="346" spans="1:19" ht="14.5" hidden="1" x14ac:dyDescent="0.35">
      <c r="A346" s="88">
        <v>166</v>
      </c>
      <c r="B346" s="601" t="str">
        <f t="shared" si="72"/>
        <v>Part20</v>
      </c>
      <c r="C346" s="601"/>
      <c r="D346" s="601" t="str">
        <f t="shared" si="68"/>
        <v>autre_étab_6</v>
      </c>
      <c r="E346" s="601"/>
      <c r="F346" s="601"/>
      <c r="G346" s="601"/>
      <c r="H346" s="601"/>
      <c r="I346">
        <f t="shared" ca="1" si="73"/>
        <v>0</v>
      </c>
      <c r="J346">
        <f t="shared" ca="1" si="73"/>
        <v>0</v>
      </c>
      <c r="K346" s="275">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89">
        <f t="shared" si="67"/>
        <v>0</v>
      </c>
      <c r="S346" s="289">
        <f t="shared" si="71"/>
        <v>0</v>
      </c>
    </row>
    <row r="347" spans="1:19" ht="14.5" hidden="1" x14ac:dyDescent="0.35">
      <c r="A347" s="88">
        <v>167</v>
      </c>
      <c r="B347" s="601" t="str">
        <f t="shared" si="72"/>
        <v>Part20</v>
      </c>
      <c r="C347" s="601"/>
      <c r="D347" s="601" t="str">
        <f t="shared" si="68"/>
        <v>autre_étab_7</v>
      </c>
      <c r="E347" s="601"/>
      <c r="F347" s="601"/>
      <c r="G347" s="601"/>
      <c r="H347" s="601"/>
      <c r="I347">
        <f t="shared" ca="1" si="73"/>
        <v>0</v>
      </c>
      <c r="J347">
        <f t="shared" ca="1" si="73"/>
        <v>0</v>
      </c>
      <c r="K347" s="275">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89">
        <f t="shared" si="67"/>
        <v>0</v>
      </c>
      <c r="S347" s="289">
        <f t="shared" si="71"/>
        <v>0</v>
      </c>
    </row>
    <row r="348" spans="1:19" ht="14.5" hidden="1" x14ac:dyDescent="0.35">
      <c r="A348" s="88">
        <v>168</v>
      </c>
      <c r="B348" s="601" t="str">
        <f t="shared" si="72"/>
        <v>Part20</v>
      </c>
      <c r="C348" s="601"/>
      <c r="D348" s="601" t="str">
        <f t="shared" si="68"/>
        <v>autre_étab_8</v>
      </c>
      <c r="E348" s="601"/>
      <c r="F348" s="601"/>
      <c r="G348" s="601"/>
      <c r="H348" s="601"/>
      <c r="I348">
        <f t="shared" ca="1" si="73"/>
        <v>0</v>
      </c>
      <c r="J348">
        <f t="shared" ca="1" si="73"/>
        <v>0</v>
      </c>
      <c r="K348" s="275">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89">
        <f t="shared" si="67"/>
        <v>0</v>
      </c>
      <c r="S348" s="289">
        <f t="shared" si="71"/>
        <v>0</v>
      </c>
    </row>
    <row r="349" spans="1:19" ht="14.5" hidden="1" x14ac:dyDescent="0.35">
      <c r="B349"/>
      <c r="C349"/>
      <c r="D349"/>
      <c r="E349"/>
      <c r="F349"/>
      <c r="G349"/>
      <c r="H349"/>
      <c r="I349"/>
      <c r="J349" s="276" t="s">
        <v>37</v>
      </c>
      <c r="K349" s="276" t="s">
        <v>37</v>
      </c>
      <c r="L349"/>
      <c r="M349"/>
      <c r="N349"/>
      <c r="O349" s="163">
        <v>1</v>
      </c>
      <c r="P349" s="141">
        <f t="shared" ref="P349:P363" ca="1" si="74">P348+O349</f>
        <v>1</v>
      </c>
      <c r="Q349" s="127">
        <f t="shared" ref="Q349:Q363" ca="1" si="75">IF(O349,P349,"x")</f>
        <v>1</v>
      </c>
      <c r="R349" s="289"/>
      <c r="S349" s="289"/>
    </row>
    <row r="350" spans="1:19" ht="14.5" hidden="1" x14ac:dyDescent="0.35">
      <c r="B350"/>
      <c r="C350"/>
      <c r="D350"/>
      <c r="E350"/>
      <c r="F350"/>
      <c r="G350"/>
      <c r="H350"/>
      <c r="I350"/>
      <c r="J350" s="276" t="s">
        <v>37</v>
      </c>
      <c r="K350" s="276" t="s">
        <v>37</v>
      </c>
      <c r="L350"/>
      <c r="M350"/>
      <c r="N350"/>
      <c r="O350" s="163">
        <v>1</v>
      </c>
      <c r="P350" s="141">
        <f t="shared" ca="1" si="74"/>
        <v>2</v>
      </c>
      <c r="Q350" s="127">
        <f t="shared" ca="1" si="75"/>
        <v>2</v>
      </c>
      <c r="R350" s="289"/>
      <c r="S350" s="289"/>
    </row>
    <row r="351" spans="1:19" ht="14.5" hidden="1" x14ac:dyDescent="0.35">
      <c r="B351"/>
      <c r="C351"/>
      <c r="D351"/>
      <c r="E351"/>
      <c r="F351"/>
      <c r="G351"/>
      <c r="H351"/>
      <c r="I351"/>
      <c r="J351" s="276" t="s">
        <v>37</v>
      </c>
      <c r="K351" s="276" t="s">
        <v>37</v>
      </c>
      <c r="L351"/>
      <c r="M351"/>
      <c r="N351"/>
      <c r="O351" s="163">
        <v>1</v>
      </c>
      <c r="P351" s="141">
        <f t="shared" ca="1" si="74"/>
        <v>3</v>
      </c>
      <c r="Q351" s="127">
        <f t="shared" ca="1" si="75"/>
        <v>3</v>
      </c>
      <c r="R351" s="289"/>
      <c r="S351" s="289"/>
    </row>
    <row r="352" spans="1:19" ht="14.5" hidden="1" x14ac:dyDescent="0.35">
      <c r="B352"/>
      <c r="C352"/>
      <c r="D352"/>
      <c r="E352"/>
      <c r="F352"/>
      <c r="G352"/>
      <c r="H352"/>
      <c r="I352"/>
      <c r="J352" s="276" t="s">
        <v>37</v>
      </c>
      <c r="K352" s="276" t="s">
        <v>37</v>
      </c>
      <c r="L352"/>
      <c r="M352"/>
      <c r="N352"/>
      <c r="O352" s="163">
        <v>1</v>
      </c>
      <c r="P352" s="141">
        <f t="shared" ca="1" si="74"/>
        <v>4</v>
      </c>
      <c r="Q352" s="127">
        <f t="shared" ca="1" si="75"/>
        <v>4</v>
      </c>
      <c r="R352" s="289"/>
      <c r="S352" s="289"/>
    </row>
    <row r="353" spans="2:19" ht="14.5" hidden="1" x14ac:dyDescent="0.35">
      <c r="B353"/>
      <c r="C353"/>
      <c r="D353"/>
      <c r="E353"/>
      <c r="F353"/>
      <c r="G353"/>
      <c r="H353"/>
      <c r="I353"/>
      <c r="J353" s="276" t="s">
        <v>37</v>
      </c>
      <c r="K353" s="276" t="s">
        <v>37</v>
      </c>
      <c r="L353"/>
      <c r="M353"/>
      <c r="N353"/>
      <c r="O353" s="163">
        <v>1</v>
      </c>
      <c r="P353" s="141">
        <f t="shared" ca="1" si="74"/>
        <v>5</v>
      </c>
      <c r="Q353" s="127">
        <f t="shared" ca="1" si="75"/>
        <v>5</v>
      </c>
      <c r="R353" s="289"/>
      <c r="S353" s="289"/>
    </row>
    <row r="354" spans="2:19" ht="14.5" hidden="1" x14ac:dyDescent="0.35">
      <c r="B354"/>
      <c r="C354"/>
      <c r="D354"/>
      <c r="E354"/>
      <c r="F354"/>
      <c r="G354"/>
      <c r="H354"/>
      <c r="I354"/>
      <c r="J354" s="276" t="s">
        <v>37</v>
      </c>
      <c r="K354" s="276" t="s">
        <v>37</v>
      </c>
      <c r="L354"/>
      <c r="M354"/>
      <c r="N354"/>
      <c r="O354" s="163">
        <v>1</v>
      </c>
      <c r="P354" s="141">
        <f t="shared" ca="1" si="74"/>
        <v>6</v>
      </c>
      <c r="Q354" s="127">
        <f t="shared" ca="1" si="75"/>
        <v>6</v>
      </c>
      <c r="R354" s="289"/>
      <c r="S354" s="289"/>
    </row>
    <row r="355" spans="2:19" ht="14.5" hidden="1" x14ac:dyDescent="0.35">
      <c r="B355"/>
      <c r="C355"/>
      <c r="D355"/>
      <c r="E355"/>
      <c r="F355"/>
      <c r="G355"/>
      <c r="H355"/>
      <c r="I355"/>
      <c r="J355" s="276" t="s">
        <v>37</v>
      </c>
      <c r="K355" s="276" t="s">
        <v>37</v>
      </c>
      <c r="L355"/>
      <c r="M355"/>
      <c r="N355"/>
      <c r="O355" s="163">
        <v>1</v>
      </c>
      <c r="P355" s="141">
        <f t="shared" ca="1" si="74"/>
        <v>7</v>
      </c>
      <c r="Q355" s="127">
        <f t="shared" ca="1" si="75"/>
        <v>7</v>
      </c>
      <c r="R355" s="289"/>
      <c r="S355" s="289"/>
    </row>
    <row r="356" spans="2:19" ht="14.5" hidden="1" x14ac:dyDescent="0.35">
      <c r="B356"/>
      <c r="C356"/>
      <c r="D356"/>
      <c r="E356"/>
      <c r="F356"/>
      <c r="G356"/>
      <c r="H356"/>
      <c r="I356"/>
      <c r="J356" s="276" t="s">
        <v>37</v>
      </c>
      <c r="K356" s="276" t="s">
        <v>37</v>
      </c>
      <c r="L356"/>
      <c r="M356"/>
      <c r="N356"/>
      <c r="O356" s="163">
        <v>1</v>
      </c>
      <c r="P356" s="141">
        <f t="shared" ca="1" si="74"/>
        <v>8</v>
      </c>
      <c r="Q356" s="127">
        <f t="shared" ca="1" si="75"/>
        <v>8</v>
      </c>
      <c r="R356" s="289"/>
      <c r="S356" s="289"/>
    </row>
    <row r="357" spans="2:19" ht="14.5" hidden="1" x14ac:dyDescent="0.35">
      <c r="B357"/>
      <c r="C357"/>
      <c r="D357"/>
      <c r="E357"/>
      <c r="F357"/>
      <c r="G357"/>
      <c r="H357"/>
      <c r="I357"/>
      <c r="J357" s="276" t="s">
        <v>37</v>
      </c>
      <c r="K357" s="276" t="s">
        <v>37</v>
      </c>
      <c r="L357"/>
      <c r="M357"/>
      <c r="N357"/>
      <c r="O357" s="163">
        <v>1</v>
      </c>
      <c r="P357" s="141">
        <f t="shared" ca="1" si="74"/>
        <v>9</v>
      </c>
      <c r="Q357" s="127">
        <f t="shared" ca="1" si="75"/>
        <v>9</v>
      </c>
      <c r="R357" s="289"/>
      <c r="S357" s="289"/>
    </row>
    <row r="358" spans="2:19" ht="14.5" hidden="1" x14ac:dyDescent="0.35">
      <c r="B358"/>
      <c r="C358"/>
      <c r="D358"/>
      <c r="E358"/>
      <c r="F358"/>
      <c r="G358"/>
      <c r="H358"/>
      <c r="I358"/>
      <c r="J358" s="276" t="s">
        <v>37</v>
      </c>
      <c r="K358" s="276" t="s">
        <v>37</v>
      </c>
      <c r="L358"/>
      <c r="M358"/>
      <c r="N358"/>
      <c r="O358" s="163">
        <v>1</v>
      </c>
      <c r="P358" s="141">
        <f t="shared" ca="1" si="74"/>
        <v>10</v>
      </c>
      <c r="Q358" s="127">
        <f t="shared" ca="1" si="75"/>
        <v>10</v>
      </c>
      <c r="R358" s="289"/>
      <c r="S358" s="289"/>
    </row>
    <row r="359" spans="2:19" ht="14.5" hidden="1" x14ac:dyDescent="0.35">
      <c r="B359"/>
      <c r="C359"/>
      <c r="D359"/>
      <c r="E359"/>
      <c r="F359"/>
      <c r="G359"/>
      <c r="H359"/>
      <c r="I359"/>
      <c r="J359" s="276" t="s">
        <v>37</v>
      </c>
      <c r="K359" s="276" t="s">
        <v>37</v>
      </c>
      <c r="L359"/>
      <c r="M359"/>
      <c r="N359"/>
      <c r="O359" s="163">
        <v>1</v>
      </c>
      <c r="P359" s="141">
        <f t="shared" ca="1" si="74"/>
        <v>11</v>
      </c>
      <c r="Q359" s="127">
        <f t="shared" ca="1" si="75"/>
        <v>11</v>
      </c>
      <c r="R359" s="289"/>
      <c r="S359" s="289"/>
    </row>
    <row r="360" spans="2:19" ht="14.5" hidden="1" x14ac:dyDescent="0.35">
      <c r="B360"/>
      <c r="C360"/>
      <c r="D360"/>
      <c r="E360"/>
      <c r="F360"/>
      <c r="G360"/>
      <c r="H360"/>
      <c r="I360"/>
      <c r="J360" s="276" t="s">
        <v>37</v>
      </c>
      <c r="K360" s="276" t="s">
        <v>37</v>
      </c>
      <c r="L360"/>
      <c r="M360"/>
      <c r="N360"/>
      <c r="O360" s="163">
        <v>1</v>
      </c>
      <c r="P360" s="141">
        <f t="shared" ca="1" si="74"/>
        <v>12</v>
      </c>
      <c r="Q360" s="127">
        <f t="shared" ca="1" si="75"/>
        <v>12</v>
      </c>
      <c r="R360" s="289"/>
      <c r="S360" s="289"/>
    </row>
    <row r="361" spans="2:19" ht="14.5" hidden="1" x14ac:dyDescent="0.35">
      <c r="B361"/>
      <c r="C361"/>
      <c r="D361"/>
      <c r="E361"/>
      <c r="F361"/>
      <c r="G361"/>
      <c r="H361"/>
      <c r="I361"/>
      <c r="J361" s="276" t="s">
        <v>37</v>
      </c>
      <c r="K361" s="276" t="s">
        <v>37</v>
      </c>
      <c r="L361"/>
      <c r="M361"/>
      <c r="N361"/>
      <c r="O361" s="163">
        <v>1</v>
      </c>
      <c r="P361" s="141">
        <f t="shared" ca="1" si="74"/>
        <v>13</v>
      </c>
      <c r="Q361" s="127">
        <f t="shared" ca="1" si="75"/>
        <v>13</v>
      </c>
      <c r="R361" s="289"/>
      <c r="S361" s="289"/>
    </row>
    <row r="362" spans="2:19" ht="14.5" hidden="1" x14ac:dyDescent="0.35">
      <c r="B362"/>
      <c r="C362"/>
      <c r="D362"/>
      <c r="E362"/>
      <c r="F362"/>
      <c r="G362"/>
      <c r="H362"/>
      <c r="I362"/>
      <c r="J362" s="276" t="s">
        <v>37</v>
      </c>
      <c r="K362" s="276" t="s">
        <v>37</v>
      </c>
      <c r="L362"/>
      <c r="M362"/>
      <c r="N362"/>
      <c r="O362" s="163">
        <v>1</v>
      </c>
      <c r="P362" s="141">
        <f t="shared" ca="1" si="74"/>
        <v>14</v>
      </c>
      <c r="Q362" s="127">
        <f t="shared" ca="1" si="75"/>
        <v>14</v>
      </c>
      <c r="R362" s="289"/>
      <c r="S362" s="289"/>
    </row>
    <row r="363" spans="2:19" ht="14.5" hidden="1" x14ac:dyDescent="0.35">
      <c r="B363"/>
      <c r="C363"/>
      <c r="D363"/>
      <c r="E363"/>
      <c r="F363"/>
      <c r="G363"/>
      <c r="H363"/>
      <c r="I363"/>
      <c r="J363" s="276" t="s">
        <v>37</v>
      </c>
      <c r="K363" s="276" t="s">
        <v>37</v>
      </c>
      <c r="L363"/>
      <c r="M363"/>
      <c r="N363"/>
      <c r="O363" s="163">
        <v>1</v>
      </c>
      <c r="P363" s="141">
        <f t="shared" ca="1" si="74"/>
        <v>15</v>
      </c>
      <c r="Q363" s="127">
        <f t="shared" ca="1" si="75"/>
        <v>15</v>
      </c>
      <c r="R363" s="289"/>
      <c r="S363" s="289"/>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88" t="s">
        <v>57</v>
      </c>
      <c r="B1" s="889"/>
      <c r="C1" s="889"/>
      <c r="D1" s="889"/>
      <c r="E1" s="889"/>
      <c r="F1" s="742"/>
      <c r="G1" s="743"/>
      <c r="H1" s="744"/>
      <c r="I1" s="743"/>
      <c r="J1" s="19"/>
      <c r="K1" s="378"/>
      <c r="L1" s="201"/>
      <c r="M1" s="202"/>
      <c r="N1" s="202"/>
      <c r="O1" s="202"/>
    </row>
    <row r="2" spans="1:15" customFormat="1" ht="15.75" customHeight="1" thickTop="1" thickBot="1" x14ac:dyDescent="0.4">
      <c r="A2" s="890"/>
      <c r="B2" s="891"/>
      <c r="C2" s="891"/>
      <c r="D2" s="891"/>
      <c r="E2" s="891"/>
      <c r="F2" s="742" t="s">
        <v>0</v>
      </c>
      <c r="G2" s="743"/>
      <c r="H2" s="744" t="str">
        <f>IF(VoletGeneral!H10&lt;&gt;"",VoletGeneral!H10,"")</f>
        <v/>
      </c>
      <c r="I2" s="743"/>
      <c r="J2" s="292"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3"/>
      <c r="L2" s="203"/>
      <c r="M2" s="202"/>
      <c r="N2" s="202"/>
      <c r="O2" s="202"/>
    </row>
    <row r="3" spans="1:15" customFormat="1" ht="15.75" customHeight="1" thickTop="1" thickBot="1" x14ac:dyDescent="0.4">
      <c r="A3" s="892"/>
      <c r="B3" s="893"/>
      <c r="C3" s="893"/>
      <c r="D3" s="893"/>
      <c r="E3" s="893"/>
      <c r="F3" s="742" t="s">
        <v>229</v>
      </c>
      <c r="G3" s="743"/>
      <c r="H3" s="742" t="s">
        <v>110</v>
      </c>
      <c r="I3" s="743"/>
      <c r="J3" s="294"/>
      <c r="K3" s="295"/>
      <c r="L3" s="203"/>
      <c r="M3" s="202"/>
      <c r="N3" s="202"/>
      <c r="O3" s="202"/>
    </row>
    <row r="4" spans="1:15" customFormat="1" ht="15.75" customHeight="1" thickTop="1" thickBot="1" x14ac:dyDescent="0.4">
      <c r="A4" s="15"/>
      <c r="B4" s="12"/>
      <c r="C4" s="13">
        <v>20408</v>
      </c>
      <c r="D4" s="6" t="str">
        <f>C4&amp;"-0"</f>
        <v>20408-0</v>
      </c>
      <c r="E4" s="6"/>
      <c r="F4" s="14"/>
      <c r="G4" s="14"/>
      <c r="H4" s="14"/>
      <c r="I4" s="14"/>
      <c r="J4" s="294"/>
      <c r="K4" s="295"/>
      <c r="L4" s="204"/>
      <c r="M4" s="134"/>
      <c r="N4" s="134"/>
      <c r="O4" s="134"/>
    </row>
    <row r="5" spans="1:15" s="52" customFormat="1" ht="15" customHeight="1" thickTop="1" thickBot="1" x14ac:dyDescent="0.4">
      <c r="A5" s="50"/>
      <c r="B5" s="588" t="s">
        <v>85</v>
      </c>
      <c r="C5" s="589"/>
      <c r="D5" s="589"/>
      <c r="E5" s="589"/>
      <c r="F5" s="589"/>
      <c r="G5" s="589"/>
      <c r="H5" s="589"/>
      <c r="I5" s="590"/>
      <c r="J5" s="294"/>
      <c r="K5" s="295"/>
      <c r="L5" s="138"/>
      <c r="M5" s="205"/>
      <c r="N5" s="205"/>
      <c r="O5" s="205"/>
    </row>
    <row r="6" spans="1:15" s="52" customFormat="1" ht="7.5" customHeight="1" thickTop="1" thickBot="1" x14ac:dyDescent="0.4">
      <c r="A6" s="53"/>
      <c r="B6" s="54"/>
      <c r="C6" s="55"/>
      <c r="D6" s="56"/>
      <c r="E6" s="34"/>
      <c r="F6" s="34"/>
      <c r="G6" s="34"/>
      <c r="H6" s="57"/>
      <c r="I6" s="57"/>
      <c r="J6" s="294"/>
      <c r="K6" s="295"/>
      <c r="L6" s="131" t="str">
        <f>" "</f>
        <v xml:space="preserve"> </v>
      </c>
      <c r="M6" s="205"/>
      <c r="N6" s="205"/>
      <c r="O6" s="205"/>
    </row>
    <row r="7" spans="1:15" s="52" customFormat="1" ht="15" customHeight="1" thickTop="1" thickBot="1" x14ac:dyDescent="0.4">
      <c r="A7" s="58"/>
      <c r="B7" s="58"/>
      <c r="C7" s="65" t="s">
        <v>36</v>
      </c>
      <c r="D7" s="853" t="str">
        <f>IF(VoletGeneral!D34="","",VoletGeneral!D34)</f>
        <v/>
      </c>
      <c r="E7" s="853"/>
      <c r="F7" s="853"/>
      <c r="G7" s="853"/>
      <c r="H7" s="853"/>
      <c r="I7" s="853"/>
      <c r="J7" s="294"/>
      <c r="K7" s="295"/>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3" t="str">
        <f>IF(VoletGeneral!D35="","",VoletGeneral!D35)</f>
        <v/>
      </c>
      <c r="E8" s="853"/>
      <c r="F8" s="853"/>
      <c r="G8" s="853"/>
      <c r="H8" s="853"/>
      <c r="I8" s="853"/>
      <c r="J8" s="66"/>
      <c r="K8" s="339"/>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3" t="str">
        <f>IF(VoletGeneral!D36="","",VoletGeneral!D36)</f>
        <v/>
      </c>
      <c r="E9" s="853"/>
      <c r="F9" s="853"/>
      <c r="G9" s="853"/>
      <c r="H9" s="853"/>
      <c r="I9" s="853"/>
      <c r="J9" s="66"/>
      <c r="K9" s="339"/>
      <c r="L9" s="141"/>
      <c r="M9" s="205"/>
      <c r="N9" s="205"/>
      <c r="O9" s="205"/>
    </row>
    <row r="10" spans="1:15" s="52" customFormat="1" ht="15" customHeight="1" thickTop="1" thickBot="1" x14ac:dyDescent="0.35">
      <c r="A10" s="64"/>
      <c r="B10" s="64"/>
      <c r="C10" s="65" t="s">
        <v>39</v>
      </c>
      <c r="D10" s="854" t="str">
        <f>IF(VoletGeneral!D37="","",VoletGeneral!D37)</f>
        <v/>
      </c>
      <c r="E10" s="854"/>
      <c r="F10" s="854"/>
      <c r="G10" s="854"/>
      <c r="H10" s="854"/>
      <c r="I10" s="854"/>
      <c r="J10" s="66"/>
      <c r="K10" s="339"/>
      <c r="L10" s="141"/>
      <c r="M10" s="159" t="s">
        <v>277</v>
      </c>
      <c r="N10" s="161" t="b">
        <f>AND(M7)</f>
        <v>0</v>
      </c>
      <c r="O10" s="160" t="s">
        <v>186</v>
      </c>
    </row>
    <row r="11" spans="1:15" s="52" customFormat="1" ht="21" customHeight="1" thickTop="1" thickBot="1" x14ac:dyDescent="0.35">
      <c r="A11" s="234"/>
      <c r="B11" s="336"/>
      <c r="C11" s="337"/>
      <c r="D11" s="864" t="str">
        <f>IF(D9="","Veuillez sélectionner le Type de partenaire dans le Volet général", " ")</f>
        <v>Veuillez sélectionner le Type de partenaire dans le Volet général</v>
      </c>
      <c r="E11" s="865"/>
      <c r="F11" s="865"/>
      <c r="G11" s="865"/>
      <c r="H11" s="865"/>
      <c r="I11" s="866"/>
      <c r="J11" s="338"/>
      <c r="K11" s="339"/>
      <c r="L11" s="141"/>
      <c r="M11" s="205"/>
      <c r="N11" s="205"/>
      <c r="O11" s="205"/>
    </row>
    <row r="12" spans="1:15" s="52" customFormat="1" ht="67.5" customHeight="1" thickTop="1" thickBot="1" x14ac:dyDescent="0.35">
      <c r="A12" s="225"/>
      <c r="B12" s="39"/>
      <c r="D12" s="881" t="s">
        <v>435</v>
      </c>
      <c r="E12" s="881"/>
      <c r="F12" s="881"/>
      <c r="G12" s="881"/>
      <c r="H12" s="881"/>
      <c r="I12" s="881"/>
      <c r="J12" s="301"/>
      <c r="K12" s="71"/>
      <c r="L12" s="141"/>
      <c r="M12" s="205"/>
      <c r="N12" s="205"/>
      <c r="O12" s="205"/>
    </row>
    <row r="13" spans="1:15" s="52" customFormat="1" ht="15" customHeight="1" thickTop="1" thickBot="1" x14ac:dyDescent="0.35">
      <c r="A13" s="50"/>
      <c r="B13" s="588" t="s">
        <v>86</v>
      </c>
      <c r="C13" s="589"/>
      <c r="D13" s="589"/>
      <c r="E13" s="589"/>
      <c r="F13" s="589"/>
      <c r="G13" s="589"/>
      <c r="H13" s="589"/>
      <c r="I13" s="590"/>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39"/>
      <c r="L14" s="141"/>
      <c r="M14" s="141"/>
      <c r="N14" s="205"/>
      <c r="O14" s="205"/>
    </row>
    <row r="15" spans="1:15" s="52" customFormat="1" ht="15" customHeight="1" thickTop="1" thickBot="1" x14ac:dyDescent="0.35">
      <c r="A15" s="58"/>
      <c r="B15" s="58"/>
      <c r="C15" s="59" t="s">
        <v>33</v>
      </c>
      <c r="D15" s="853" t="str">
        <f>IF(VoletGeneral!D41="","",VoletGeneral!D41)</f>
        <v/>
      </c>
      <c r="E15" s="853"/>
      <c r="F15" s="853"/>
      <c r="G15" s="853"/>
      <c r="H15" s="853"/>
      <c r="I15" s="853"/>
      <c r="J15" s="66"/>
      <c r="K15" s="339"/>
      <c r="L15" s="138"/>
      <c r="M15" s="205"/>
      <c r="N15" s="205"/>
      <c r="O15" s="205"/>
    </row>
    <row r="16" spans="1:15" s="52" customFormat="1" ht="15" customHeight="1" thickTop="1" thickBot="1" x14ac:dyDescent="0.35">
      <c r="A16" s="58"/>
      <c r="B16" s="58"/>
      <c r="C16" s="59" t="s">
        <v>1</v>
      </c>
      <c r="D16" s="874" t="str">
        <f>IF(VoletGeneral!D42="","",VoletGeneral!D42)</f>
        <v/>
      </c>
      <c r="E16" s="875"/>
      <c r="F16" s="875"/>
      <c r="G16" s="875"/>
      <c r="H16" s="875"/>
      <c r="I16" s="876"/>
      <c r="J16" s="66"/>
      <c r="K16" s="339"/>
      <c r="L16" s="141"/>
      <c r="M16" s="205"/>
      <c r="N16" s="205"/>
      <c r="O16" s="205"/>
    </row>
    <row r="17" spans="1:15" s="52" customFormat="1" ht="15" customHeight="1" thickTop="1" thickBot="1" x14ac:dyDescent="0.35">
      <c r="A17" s="58"/>
      <c r="B17" s="58"/>
      <c r="C17" s="59" t="s">
        <v>2</v>
      </c>
      <c r="D17" s="874" t="str">
        <f>IF(VoletGeneral!D43="","",VoletGeneral!D43)</f>
        <v/>
      </c>
      <c r="E17" s="875"/>
      <c r="F17" s="875"/>
      <c r="G17" s="875"/>
      <c r="H17" s="875"/>
      <c r="I17" s="876"/>
      <c r="J17" s="66"/>
      <c r="K17" s="339"/>
      <c r="L17" s="141"/>
      <c r="M17" s="205"/>
      <c r="N17" s="205"/>
      <c r="O17" s="205"/>
    </row>
    <row r="18" spans="1:15" s="52" customFormat="1" ht="15" customHeight="1" thickTop="1" thickBot="1" x14ac:dyDescent="0.35">
      <c r="A18" s="58"/>
      <c r="B18" s="58"/>
      <c r="C18" s="59" t="s">
        <v>28</v>
      </c>
      <c r="D18" s="874" t="str">
        <f>IF(VoletGeneral!D44="","",VoletGeneral!D44)</f>
        <v/>
      </c>
      <c r="E18" s="875"/>
      <c r="F18" s="875"/>
      <c r="G18" s="875"/>
      <c r="H18" s="875"/>
      <c r="I18" s="876"/>
      <c r="J18" s="66"/>
      <c r="K18" s="339"/>
      <c r="L18" s="141"/>
      <c r="M18" s="205"/>
      <c r="N18" s="205"/>
      <c r="O18" s="205"/>
    </row>
    <row r="19" spans="1:15" s="52" customFormat="1" ht="15" customHeight="1" thickTop="1" thickBot="1" x14ac:dyDescent="0.35">
      <c r="A19" s="58"/>
      <c r="B19" s="58"/>
      <c r="C19" s="59" t="s">
        <v>4</v>
      </c>
      <c r="D19" s="874" t="str">
        <f>IF(VoletGeneral!D45="","",VoletGeneral!D45)</f>
        <v/>
      </c>
      <c r="E19" s="875"/>
      <c r="F19" s="875"/>
      <c r="G19" s="875"/>
      <c r="H19" s="875"/>
      <c r="I19" s="876"/>
      <c r="J19" s="66"/>
      <c r="K19" s="339"/>
      <c r="L19" s="131"/>
      <c r="M19" s="205"/>
      <c r="N19" s="205"/>
      <c r="O19" s="205"/>
    </row>
    <row r="20" spans="1:15" s="52" customFormat="1" ht="15" customHeight="1" thickTop="1" thickBot="1" x14ac:dyDescent="0.35">
      <c r="A20" s="58"/>
      <c r="B20" s="58"/>
      <c r="C20" s="59" t="s">
        <v>3</v>
      </c>
      <c r="D20" s="853" t="str">
        <f>IF(VoletGeneral!D46="","",VoletGeneral!D46)</f>
        <v/>
      </c>
      <c r="E20" s="853"/>
      <c r="F20" s="853"/>
      <c r="G20" s="853"/>
      <c r="H20" s="853"/>
      <c r="I20" s="853"/>
      <c r="J20" s="66"/>
      <c r="K20" s="339"/>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900" t="s">
        <v>41</v>
      </c>
      <c r="C29" s="901"/>
      <c r="D29" s="901"/>
      <c r="E29" s="901"/>
      <c r="F29" s="901"/>
      <c r="G29" s="901"/>
      <c r="H29" s="901"/>
      <c r="I29" s="902"/>
      <c r="J29" s="66"/>
      <c r="K29" s="85"/>
    </row>
    <row r="30" spans="1:15" s="108" customFormat="1" ht="30" customHeight="1" thickTop="1" thickBot="1" x14ac:dyDescent="0.4">
      <c r="A30" s="107"/>
      <c r="B30" s="903" t="s">
        <v>34</v>
      </c>
      <c r="C30" s="904"/>
      <c r="D30" s="904"/>
      <c r="E30" s="904"/>
      <c r="F30" s="904"/>
      <c r="G30" s="904"/>
      <c r="H30" s="904"/>
      <c r="I30" s="905"/>
      <c r="J30" s="107"/>
      <c r="K30" s="377"/>
    </row>
    <row r="31" spans="1:15" s="208" customFormat="1" ht="24" customHeight="1" thickTop="1" thickBot="1" x14ac:dyDescent="0.4">
      <c r="A31" s="69"/>
      <c r="B31" s="897" t="s">
        <v>261</v>
      </c>
      <c r="C31" s="898"/>
      <c r="D31" s="899"/>
      <c r="E31" s="420" t="s">
        <v>406</v>
      </c>
      <c r="F31" s="420" t="s">
        <v>72</v>
      </c>
      <c r="G31" s="420" t="s">
        <v>5</v>
      </c>
      <c r="H31" s="420" t="s">
        <v>6</v>
      </c>
      <c r="I31" s="421" t="s">
        <v>7</v>
      </c>
      <c r="J31" s="66"/>
      <c r="K31" s="379"/>
    </row>
    <row r="32" spans="1:15" s="52" customFormat="1" ht="24" customHeight="1" thickTop="1" thickBot="1" x14ac:dyDescent="0.35">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85"/>
    </row>
    <row r="33" spans="1:12" s="52" customFormat="1" ht="24" customHeight="1" thickTop="1" thickBot="1" x14ac:dyDescent="0.35">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85"/>
    </row>
    <row r="34" spans="1:12" s="52" customFormat="1" ht="24" customHeight="1" thickTop="1" thickBot="1" x14ac:dyDescent="0.35">
      <c r="A34" s="383"/>
      <c r="B34" s="870" t="s">
        <v>265</v>
      </c>
      <c r="C34" s="871"/>
      <c r="D34" s="872"/>
      <c r="E34" s="447" t="str">
        <f t="shared" si="0"/>
        <v xml:space="preserve"> </v>
      </c>
      <c r="F34" s="404"/>
      <c r="G34" s="448"/>
      <c r="H34" s="403"/>
      <c r="I34" s="385" t="str">
        <f t="shared" si="1"/>
        <v xml:space="preserve"> </v>
      </c>
      <c r="J34" s="384"/>
      <c r="K34" s="85"/>
    </row>
    <row r="35" spans="1:12" s="52" customFormat="1" ht="24" customHeight="1" thickTop="1" thickBot="1" x14ac:dyDescent="0.35">
      <c r="A35" s="383"/>
      <c r="B35" s="870" t="s">
        <v>411</v>
      </c>
      <c r="C35" s="871"/>
      <c r="D35" s="872"/>
      <c r="E35" s="447" t="str">
        <f t="shared" si="0"/>
        <v xml:space="preserve"> </v>
      </c>
      <c r="F35" s="404"/>
      <c r="G35" s="448"/>
      <c r="H35" s="403"/>
      <c r="I35" s="385" t="str">
        <f t="shared" si="1"/>
        <v xml:space="preserve"> </v>
      </c>
      <c r="J35" s="384"/>
      <c r="K35" s="85"/>
    </row>
    <row r="36" spans="1:12" s="52" customFormat="1" ht="24" customHeight="1" thickTop="1" thickBot="1" x14ac:dyDescent="0.35">
      <c r="A36" s="383"/>
      <c r="B36" s="894" t="s">
        <v>408</v>
      </c>
      <c r="C36" s="895"/>
      <c r="D36" s="896"/>
      <c r="E36" s="452" t="str">
        <f t="shared" si="0"/>
        <v xml:space="preserve"> </v>
      </c>
      <c r="F36" s="404"/>
      <c r="G36" s="448"/>
      <c r="H36" s="403"/>
      <c r="I36" s="455" t="str">
        <f t="shared" si="1"/>
        <v xml:space="preserve"> </v>
      </c>
      <c r="J36" s="384"/>
      <c r="K36" s="85"/>
    </row>
    <row r="37" spans="1:12" s="52" customFormat="1" ht="24" customHeight="1" thickTop="1" thickBot="1" x14ac:dyDescent="0.35">
      <c r="A37" s="69"/>
      <c r="B37" s="855" t="s">
        <v>296</v>
      </c>
      <c r="C37" s="856"/>
      <c r="D37" s="856"/>
      <c r="E37" s="856"/>
      <c r="F37" s="856"/>
      <c r="G37" s="448"/>
      <c r="H37" s="403"/>
      <c r="I37" s="456" t="str">
        <f>IF(OR(ISNUMBER(G37),ISNUMBER(H37)),ROUND(IF(ISNUMBER(G37),G37,0)-IF(ISNUMBER(H37),H37,0),2),"")</f>
        <v/>
      </c>
      <c r="J37" s="66"/>
      <c r="K37" s="85"/>
      <c r="L37" s="449"/>
    </row>
    <row r="38" spans="1:12" s="52" customFormat="1" ht="24" customHeight="1" thickTop="1" thickBot="1" x14ac:dyDescent="0.35">
      <c r="A38" s="69"/>
      <c r="B38" s="855" t="s">
        <v>297</v>
      </c>
      <c r="C38" s="856"/>
      <c r="D38" s="856"/>
      <c r="E38" s="856"/>
      <c r="F38" s="856"/>
      <c r="G38" s="448"/>
      <c r="H38" s="403"/>
      <c r="I38" s="456" t="str">
        <f>IF(OR(ISNUMBER(G38),ISNUMBER(H38)),ROUND(IF(ISNUMBER(G38),G38,0)-IF(ISNUMBER(H38),H38,0),2),"")</f>
        <v/>
      </c>
      <c r="J38" s="66"/>
      <c r="K38" s="85"/>
      <c r="L38" s="449"/>
    </row>
    <row r="39" spans="1:12" s="52" customFormat="1" ht="24" customHeight="1" thickTop="1" thickBot="1" x14ac:dyDescent="0.35">
      <c r="A39" s="69"/>
      <c r="B39" s="857" t="s">
        <v>196</v>
      </c>
      <c r="C39" s="858"/>
      <c r="D39" s="858"/>
      <c r="E39" s="858"/>
      <c r="F39" s="858"/>
      <c r="G39" s="448"/>
      <c r="H39" s="403"/>
      <c r="I39" s="458" t="str">
        <f>IF(OR(ISNUMBER(G39),ISNUMBER(H39)),ROUND(IF(ISNUMBER(G39),G39,0)-IF(ISNUMBER(H39),H39,0),2),"")</f>
        <v/>
      </c>
      <c r="J39" s="66"/>
      <c r="K39" s="85"/>
      <c r="L39" s="449"/>
    </row>
    <row r="40" spans="1:12" s="52" customFormat="1" ht="24" customHeight="1" thickTop="1" thickBot="1" x14ac:dyDescent="0.35">
      <c r="A40" s="383"/>
      <c r="B40" s="897" t="s">
        <v>262</v>
      </c>
      <c r="C40" s="898"/>
      <c r="D40" s="899"/>
      <c r="E40" s="420" t="s">
        <v>406</v>
      </c>
      <c r="F40" s="420" t="s">
        <v>72</v>
      </c>
      <c r="G40" s="420" t="s">
        <v>5</v>
      </c>
      <c r="H40" s="420" t="s">
        <v>6</v>
      </c>
      <c r="I40" s="421" t="s">
        <v>7</v>
      </c>
      <c r="J40" s="384"/>
      <c r="K40" s="85"/>
    </row>
    <row r="41" spans="1:12" s="52" customFormat="1" ht="27.65" customHeight="1" thickTop="1" thickBot="1" x14ac:dyDescent="0.35">
      <c r="A41" s="383"/>
      <c r="B41" s="877" t="s">
        <v>412</v>
      </c>
      <c r="C41" s="878"/>
      <c r="D41" s="450" t="s">
        <v>413</v>
      </c>
      <c r="E41" s="447" t="str">
        <f>IF(AND(ISNUMBER(F41),ISNUMBER(G41)),G41/F41," ")</f>
        <v xml:space="preserve"> </v>
      </c>
      <c r="F41" s="404"/>
      <c r="G41" s="448"/>
      <c r="H41" s="419"/>
      <c r="I41" s="405" t="str">
        <f t="shared" ref="I41:I46" si="2">IF(OR(ISNUMBER(G41),ISNUMBER(H41)),ROUND(IF(ISNUMBER(G41),G41,0)-IF(ISNUMBER(H41),H41,0),2)," ")</f>
        <v xml:space="preserve"> </v>
      </c>
      <c r="J41" s="384"/>
      <c r="K41" s="85"/>
      <c r="L41" s="449"/>
    </row>
    <row r="42" spans="1:12" s="52" customFormat="1" ht="27.65" customHeight="1" thickTop="1" thickBot="1" x14ac:dyDescent="0.35">
      <c r="A42" s="383"/>
      <c r="B42" s="879"/>
      <c r="C42" s="880"/>
      <c r="D42" s="450" t="s">
        <v>409</v>
      </c>
      <c r="E42" s="447" t="str">
        <f t="shared" ref="E42:E46" si="3">IF(AND(ISNUMBER(F42),ISNUMBER(G42)),G42/F42," ")</f>
        <v xml:space="preserve"> </v>
      </c>
      <c r="F42" s="404"/>
      <c r="G42" s="448"/>
      <c r="H42" s="419"/>
      <c r="I42" s="405" t="str">
        <f t="shared" si="2"/>
        <v xml:space="preserve"> </v>
      </c>
      <c r="J42" s="384"/>
      <c r="K42" s="85"/>
      <c r="L42" s="449"/>
    </row>
    <row r="43" spans="1:12" s="52" customFormat="1" ht="24" customHeight="1" thickTop="1" thickBot="1" x14ac:dyDescent="0.35">
      <c r="A43" s="383"/>
      <c r="B43" s="870" t="s">
        <v>410</v>
      </c>
      <c r="C43" s="871"/>
      <c r="D43" s="872"/>
      <c r="E43" s="447" t="str">
        <f t="shared" si="3"/>
        <v xml:space="preserve"> </v>
      </c>
      <c r="F43" s="404"/>
      <c r="G43" s="448"/>
      <c r="H43" s="419"/>
      <c r="I43" s="405" t="str">
        <f t="shared" si="2"/>
        <v xml:space="preserve"> </v>
      </c>
      <c r="J43" s="384"/>
      <c r="K43" s="85"/>
      <c r="L43" s="449"/>
    </row>
    <row r="44" spans="1:12" s="52" customFormat="1" ht="24" customHeight="1" thickTop="1" thickBot="1" x14ac:dyDescent="0.35">
      <c r="A44" s="383"/>
      <c r="B44" s="870" t="s">
        <v>265</v>
      </c>
      <c r="C44" s="871"/>
      <c r="D44" s="872"/>
      <c r="E44" s="447" t="str">
        <f t="shared" si="3"/>
        <v xml:space="preserve"> </v>
      </c>
      <c r="F44" s="404"/>
      <c r="G44" s="448"/>
      <c r="H44" s="419"/>
      <c r="I44" s="405" t="str">
        <f t="shared" si="2"/>
        <v xml:space="preserve"> </v>
      </c>
      <c r="J44" s="384"/>
      <c r="K44" s="85"/>
      <c r="L44" s="449"/>
    </row>
    <row r="45" spans="1:12" s="52" customFormat="1" ht="24" customHeight="1" thickTop="1" thickBot="1" x14ac:dyDescent="0.35">
      <c r="A45" s="383"/>
      <c r="B45" s="870" t="s">
        <v>411</v>
      </c>
      <c r="C45" s="871"/>
      <c r="D45" s="872"/>
      <c r="E45" s="447" t="str">
        <f t="shared" si="3"/>
        <v xml:space="preserve"> </v>
      </c>
      <c r="F45" s="404"/>
      <c r="G45" s="448"/>
      <c r="H45" s="419"/>
      <c r="I45" s="405" t="str">
        <f t="shared" si="2"/>
        <v xml:space="preserve"> </v>
      </c>
      <c r="J45" s="384"/>
      <c r="K45" s="85"/>
      <c r="L45" s="449"/>
    </row>
    <row r="46" spans="1:12" s="52" customFormat="1" ht="24" customHeight="1" thickTop="1" thickBot="1" x14ac:dyDescent="0.35">
      <c r="A46" s="383"/>
      <c r="B46" s="894" t="s">
        <v>408</v>
      </c>
      <c r="C46" s="895"/>
      <c r="D46" s="896"/>
      <c r="E46" s="452" t="str">
        <f t="shared" si="3"/>
        <v xml:space="preserve"> </v>
      </c>
      <c r="F46" s="453"/>
      <c r="G46" s="448"/>
      <c r="H46" s="459"/>
      <c r="I46" s="460" t="str">
        <f t="shared" si="2"/>
        <v xml:space="preserve"> </v>
      </c>
      <c r="J46" s="384"/>
      <c r="K46" s="85"/>
      <c r="L46" s="449"/>
    </row>
    <row r="47" spans="1:12" s="52" customFormat="1" ht="24" customHeight="1" thickTop="1" thickBot="1" x14ac:dyDescent="0.35">
      <c r="A47" s="69"/>
      <c r="B47" s="859" t="s">
        <v>42</v>
      </c>
      <c r="C47" s="860"/>
      <c r="D47" s="860"/>
      <c r="E47" s="861"/>
      <c r="F47" s="461">
        <f>SUM(F32:F46)</f>
        <v>0</v>
      </c>
      <c r="G47" s="462">
        <f>SUM(G32:G46)</f>
        <v>0</v>
      </c>
      <c r="H47" s="462">
        <f t="shared" ref="H47" si="4">SUM(H32:H46)</f>
        <v>0</v>
      </c>
      <c r="I47" s="463">
        <f>SUM(I32:I46)</f>
        <v>0</v>
      </c>
      <c r="J47" s="66"/>
      <c r="K47" s="85"/>
    </row>
    <row r="48" spans="1:12" s="52" customFormat="1" ht="7.9" customHeight="1" thickTop="1" thickBot="1" x14ac:dyDescent="0.35">
      <c r="A48" s="323"/>
      <c r="B48" s="395"/>
      <c r="C48" s="395"/>
      <c r="D48" s="395"/>
      <c r="E48" s="395"/>
      <c r="F48" s="396"/>
      <c r="G48" s="397"/>
      <c r="H48" s="397"/>
      <c r="I48" s="397"/>
      <c r="J48" s="66"/>
      <c r="K48" s="85"/>
    </row>
    <row r="49" spans="1:11" s="108" customFormat="1" ht="30" customHeight="1" thickTop="1" thickBot="1" x14ac:dyDescent="0.4">
      <c r="A49" s="69"/>
      <c r="B49" s="873" t="s">
        <v>268</v>
      </c>
      <c r="C49" s="873"/>
      <c r="D49" s="873"/>
      <c r="E49" s="873"/>
      <c r="F49" s="873"/>
      <c r="G49" s="873"/>
      <c r="H49" s="873"/>
      <c r="I49" s="873"/>
      <c r="J49" s="66"/>
      <c r="K49" s="377"/>
    </row>
    <row r="50" spans="1:11" s="52" customFormat="1" ht="24" customHeight="1" thickTop="1" thickBot="1" x14ac:dyDescent="0.35">
      <c r="A50" s="69"/>
      <c r="B50" s="867" t="s">
        <v>404</v>
      </c>
      <c r="C50" s="868"/>
      <c r="D50" s="868"/>
      <c r="E50" s="868"/>
      <c r="F50" s="869"/>
      <c r="G50" s="422" t="s">
        <v>5</v>
      </c>
      <c r="H50" s="420" t="s">
        <v>6</v>
      </c>
      <c r="I50" s="421" t="s">
        <v>7</v>
      </c>
      <c r="J50" s="66"/>
      <c r="K50" s="85"/>
    </row>
    <row r="51" spans="1:11" s="52"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85"/>
    </row>
    <row r="52" spans="1:11" s="52" customFormat="1" ht="7.9" customHeight="1" thickTop="1" thickBot="1" x14ac:dyDescent="0.35">
      <c r="A52" s="69"/>
      <c r="B52" s="399"/>
      <c r="C52" s="398"/>
      <c r="D52" s="393"/>
      <c r="E52" s="85"/>
      <c r="F52" s="85"/>
      <c r="G52" s="393"/>
      <c r="H52" s="394"/>
      <c r="I52" s="394"/>
      <c r="J52" s="66"/>
      <c r="K52" s="85"/>
    </row>
    <row r="53" spans="1:11" s="135" customFormat="1" ht="30" customHeight="1" thickTop="1" thickBot="1" x14ac:dyDescent="0.4">
      <c r="A53" s="69"/>
      <c r="B53" s="873" t="s">
        <v>43</v>
      </c>
      <c r="C53" s="873"/>
      <c r="D53" s="873"/>
      <c r="E53" s="873"/>
      <c r="F53" s="873"/>
      <c r="G53" s="873"/>
      <c r="H53" s="873"/>
      <c r="I53" s="873"/>
      <c r="J53" s="66"/>
      <c r="K53" s="446"/>
    </row>
    <row r="54" spans="1:11" s="52" customFormat="1" ht="24" customHeight="1" thickTop="1" thickBot="1" x14ac:dyDescent="0.35">
      <c r="A54" s="69"/>
      <c r="B54" s="906"/>
      <c r="C54" s="907"/>
      <c r="D54" s="408"/>
      <c r="E54" s="408"/>
      <c r="F54" s="402"/>
      <c r="G54" s="422" t="s">
        <v>5</v>
      </c>
      <c r="H54" s="420" t="s">
        <v>6</v>
      </c>
      <c r="I54" s="421" t="s">
        <v>7</v>
      </c>
      <c r="J54" s="66"/>
      <c r="K54" s="85"/>
    </row>
    <row r="55" spans="1:11" s="52" customFormat="1" ht="24" customHeight="1" thickTop="1" thickBot="1" x14ac:dyDescent="0.35">
      <c r="A55" s="69"/>
      <c r="B55" s="882" t="s">
        <v>160</v>
      </c>
      <c r="C55" s="883"/>
      <c r="D55" s="883"/>
      <c r="E55" s="883"/>
      <c r="F55" s="884"/>
      <c r="G55" s="409"/>
      <c r="H55" s="412"/>
      <c r="I55" s="32" t="str">
        <f>IF(OR(ISNUMBER(G55),ISNUMBER(H55)),ROUND(IF(ISNUMBER(G55),G55,0)-IF(ISNUMBER(H55),H55,0),2)," ")</f>
        <v xml:space="preserve"> </v>
      </c>
      <c r="J55" s="66"/>
      <c r="K55" s="85"/>
    </row>
    <row r="56" spans="1:11" s="52" customFormat="1" ht="24" customHeight="1" thickTop="1" thickBot="1" x14ac:dyDescent="0.35">
      <c r="A56" s="69"/>
      <c r="B56" s="882" t="s">
        <v>44</v>
      </c>
      <c r="C56" s="883"/>
      <c r="D56" s="883"/>
      <c r="E56" s="883"/>
      <c r="F56" s="884"/>
      <c r="G56" s="410"/>
      <c r="H56" s="413"/>
      <c r="I56" s="32" t="str">
        <f>IF(OR(ISNUMBER(G56),ISNUMBER(H56)),ROUND(IF(ISNUMBER(G56),G56,0)-IF(ISNUMBER(H56),H56,0),2)," ")</f>
        <v xml:space="preserve"> </v>
      </c>
      <c r="J56" s="66"/>
      <c r="K56" s="85"/>
    </row>
    <row r="57" spans="1:11" s="52"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85"/>
    </row>
    <row r="58" spans="1:11" s="52" customFormat="1" ht="24" customHeight="1" thickTop="1" thickBot="1" x14ac:dyDescent="0.35">
      <c r="A58" s="69"/>
      <c r="B58" s="862" t="s">
        <v>264</v>
      </c>
      <c r="C58" s="885"/>
      <c r="D58" s="885"/>
      <c r="E58" s="885"/>
      <c r="F58" s="863"/>
      <c r="G58" s="423">
        <f>SUM(G55:G57)</f>
        <v>0</v>
      </c>
      <c r="H58" s="423">
        <f>SUM(H55:H57)</f>
        <v>0</v>
      </c>
      <c r="I58" s="424">
        <f>SUM(I55:I57)</f>
        <v>0</v>
      </c>
      <c r="J58" s="66"/>
      <c r="K58" s="85"/>
    </row>
    <row r="59" spans="1:11" s="52" customFormat="1" ht="7.9" customHeight="1" thickTop="1" thickBot="1" x14ac:dyDescent="0.35">
      <c r="A59" s="323"/>
      <c r="B59" s="389"/>
      <c r="C59" s="389"/>
      <c r="D59" s="389"/>
      <c r="E59" s="389"/>
      <c r="F59" s="389"/>
      <c r="G59" s="394"/>
      <c r="H59" s="394"/>
      <c r="I59" s="394"/>
      <c r="J59" s="301"/>
      <c r="K59" s="85"/>
    </row>
    <row r="60" spans="1:11" s="135" customFormat="1" ht="30" customHeight="1" thickTop="1" thickBot="1" x14ac:dyDescent="0.4">
      <c r="A60" s="69"/>
      <c r="B60" s="914" t="s">
        <v>259</v>
      </c>
      <c r="C60" s="914"/>
      <c r="D60" s="914"/>
      <c r="E60" s="914"/>
      <c r="F60" s="914"/>
      <c r="G60" s="914"/>
      <c r="H60" s="914"/>
      <c r="I60" s="914"/>
      <c r="J60" s="66"/>
      <c r="K60" s="446"/>
    </row>
    <row r="61" spans="1:11" s="52" customFormat="1" ht="24" customHeight="1" thickTop="1" thickBot="1" x14ac:dyDescent="0.35">
      <c r="A61" s="69"/>
      <c r="B61" s="906"/>
      <c r="C61" s="907"/>
      <c r="D61" s="391"/>
      <c r="E61" s="391"/>
      <c r="F61" s="392"/>
      <c r="G61" s="422" t="s">
        <v>5</v>
      </c>
      <c r="H61" s="425" t="s">
        <v>6</v>
      </c>
      <c r="I61" s="421" t="s">
        <v>7</v>
      </c>
      <c r="J61" s="66"/>
      <c r="K61" s="85"/>
    </row>
    <row r="62" spans="1:11" s="52"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85"/>
    </row>
    <row r="63" spans="1:11" s="52" customFormat="1" ht="7.9" customHeight="1" thickTop="1" thickBot="1" x14ac:dyDescent="0.35">
      <c r="A63" s="69"/>
      <c r="B63" s="389"/>
      <c r="C63" s="389"/>
      <c r="D63" s="389"/>
      <c r="E63" s="389"/>
      <c r="F63" s="389"/>
      <c r="G63" s="394"/>
      <c r="H63" s="394"/>
      <c r="I63" s="394"/>
      <c r="J63" s="301"/>
      <c r="K63" s="85"/>
    </row>
    <row r="64" spans="1:11" s="135" customFormat="1" ht="29.5" customHeight="1" thickTop="1" thickBot="1" x14ac:dyDescent="0.4">
      <c r="A64" s="69"/>
      <c r="B64" s="914" t="s">
        <v>14</v>
      </c>
      <c r="C64" s="914"/>
      <c r="D64" s="914"/>
      <c r="E64" s="914"/>
      <c r="F64" s="914"/>
      <c r="G64" s="914"/>
      <c r="H64" s="914"/>
      <c r="I64" s="914"/>
      <c r="J64" s="66"/>
      <c r="K64" s="446"/>
    </row>
    <row r="65" spans="1:12" s="52" customFormat="1" ht="24" customHeight="1" thickTop="1" thickBot="1" x14ac:dyDescent="0.35">
      <c r="A65" s="69"/>
      <c r="B65" s="906"/>
      <c r="C65" s="907"/>
      <c r="D65" s="391"/>
      <c r="E65" s="391"/>
      <c r="F65" s="392"/>
      <c r="G65" s="422" t="s">
        <v>5</v>
      </c>
      <c r="H65" s="425" t="s">
        <v>6</v>
      </c>
      <c r="I65" s="421" t="s">
        <v>7</v>
      </c>
      <c r="J65" s="66"/>
      <c r="K65" s="85"/>
    </row>
    <row r="66" spans="1:12" s="162" customFormat="1" ht="24" customHeight="1" thickTop="1" thickBot="1" x14ac:dyDescent="0.35">
      <c r="A66" s="69"/>
      <c r="B66" s="862" t="s">
        <v>14</v>
      </c>
      <c r="C66" s="885"/>
      <c r="D66" s="885"/>
      <c r="E66" s="885"/>
      <c r="F66" s="863"/>
      <c r="G66" s="415"/>
      <c r="H66" s="401"/>
      <c r="I66" s="407" t="str">
        <f t="shared" ref="I66" si="5">IF(OR(ISNUMBER(G66),ISNUMBER(H66)),ROUND(IF(ISNUMBER(G66),G66,0)-IF(ISNUMBER(H66),H66,0),2)," ")</f>
        <v xml:space="preserve"> </v>
      </c>
      <c r="J66" s="66"/>
      <c r="K66" s="380"/>
    </row>
    <row r="67" spans="1:12" s="162" customFormat="1" ht="15" customHeight="1" thickTop="1" thickBot="1" x14ac:dyDescent="0.35">
      <c r="A67" s="388"/>
      <c r="B67" s="389"/>
      <c r="C67" s="389"/>
      <c r="D67" s="389"/>
      <c r="E67" s="389"/>
      <c r="F67" s="389"/>
      <c r="G67" s="382"/>
      <c r="H67" s="382"/>
      <c r="I67" s="382"/>
      <c r="J67" s="66"/>
      <c r="K67" s="380"/>
    </row>
    <row r="68" spans="1:12" s="162" customFormat="1" ht="15" customHeight="1" thickTop="1" thickBot="1" x14ac:dyDescent="0.35">
      <c r="A68" s="50"/>
      <c r="B68" s="588" t="s">
        <v>45</v>
      </c>
      <c r="C68" s="589"/>
      <c r="D68" s="589"/>
      <c r="E68" s="589"/>
      <c r="F68" s="589"/>
      <c r="G68" s="589"/>
      <c r="H68" s="589"/>
      <c r="I68" s="590"/>
      <c r="J68" s="66"/>
      <c r="K68" s="380"/>
    </row>
    <row r="69" spans="1:12" s="162" customFormat="1" ht="15" customHeight="1" thickTop="1" thickBot="1" x14ac:dyDescent="0.35">
      <c r="A69" s="53"/>
      <c r="B69" s="918"/>
      <c r="C69" s="919"/>
      <c r="D69" s="919"/>
      <c r="E69" s="919"/>
      <c r="F69" s="919"/>
      <c r="G69" s="919"/>
      <c r="H69" s="919"/>
      <c r="I69" s="920"/>
      <c r="J69" s="62"/>
      <c r="K69" s="380"/>
    </row>
    <row r="70" spans="1:12" s="162" customFormat="1" ht="24" customHeight="1" thickTop="1" thickBot="1" x14ac:dyDescent="0.35">
      <c r="A70" s="69"/>
      <c r="B70" s="921"/>
      <c r="C70" s="922"/>
      <c r="D70" s="922"/>
      <c r="E70" s="922"/>
      <c r="F70" s="923"/>
      <c r="G70" s="426" t="s">
        <v>46</v>
      </c>
      <c r="H70" s="425" t="s">
        <v>6</v>
      </c>
      <c r="I70" s="427" t="s">
        <v>7</v>
      </c>
      <c r="J70" s="66"/>
      <c r="K70" s="380"/>
    </row>
    <row r="71" spans="1:12" s="162" customFormat="1" ht="24" customHeight="1" thickTop="1" thickBot="1" x14ac:dyDescent="0.35">
      <c r="A71" s="69"/>
      <c r="B71" s="924" t="s">
        <v>164</v>
      </c>
      <c r="C71" s="925"/>
      <c r="D71" s="925"/>
      <c r="E71" s="925"/>
      <c r="F71" s="926"/>
      <c r="G71" s="35">
        <f>SUM(G47,G51,G58,G62,G66)</f>
        <v>0</v>
      </c>
      <c r="H71" s="35">
        <f>SUM(H47,H51,H58,H62,H66)</f>
        <v>0</v>
      </c>
      <c r="I71" s="37">
        <f>SUM(I47,I51,I58,I62,I66)</f>
        <v>0</v>
      </c>
      <c r="J71" s="66"/>
      <c r="K71" s="380"/>
    </row>
    <row r="72" spans="1:12" s="162" customFormat="1" ht="24" customHeight="1" thickTop="1" thickBot="1" x14ac:dyDescent="0.35">
      <c r="A72" s="69"/>
      <c r="B72" s="908" t="str">
        <f xml:space="preserve"> "Frais généraux (max : "&amp;Réglages!I16&amp;"% pour l’ensemble du projet)"</f>
        <v>Frais généraux (max : 20% pour l’ensemble du projet)</v>
      </c>
      <c r="C72" s="909"/>
      <c r="D72" s="910"/>
      <c r="E72" s="443"/>
      <c r="F72" s="43" t="s">
        <v>84</v>
      </c>
      <c r="G72" s="36">
        <f>H72</f>
        <v>0</v>
      </c>
      <c r="H72" s="36">
        <f>IF($M$7,(H71)*E72/100,0)</f>
        <v>0</v>
      </c>
      <c r="I72" s="429"/>
      <c r="J72" s="66"/>
      <c r="K72" s="380"/>
    </row>
    <row r="73" spans="1:12" s="162" customFormat="1" ht="24" customHeight="1" thickTop="1" thickBot="1" x14ac:dyDescent="0.35">
      <c r="A73" s="69"/>
      <c r="B73" s="915" t="s">
        <v>53</v>
      </c>
      <c r="C73" s="916"/>
      <c r="D73" s="917"/>
      <c r="E73" s="444"/>
      <c r="F73" s="445" t="s">
        <v>84</v>
      </c>
      <c r="G73" s="35">
        <f>IF($M$8,(G47-G37)*E73/100,0)</f>
        <v>0</v>
      </c>
      <c r="H73" s="428"/>
      <c r="I73" s="33">
        <f>G73</f>
        <v>0</v>
      </c>
      <c r="J73" s="66"/>
      <c r="K73" s="380"/>
    </row>
    <row r="74" spans="1:12" s="162" customFormat="1" ht="24" customHeight="1" thickTop="1" thickBot="1" x14ac:dyDescent="0.35">
      <c r="A74" s="69"/>
      <c r="B74" s="813" t="s">
        <v>8</v>
      </c>
      <c r="C74" s="814"/>
      <c r="D74" s="814"/>
      <c r="E74" s="814"/>
      <c r="F74" s="815"/>
      <c r="G74" s="81">
        <f>G71+G72+G73</f>
        <v>0</v>
      </c>
      <c r="H74" s="81">
        <f>IF($M$7,H71+H72,0)</f>
        <v>0</v>
      </c>
      <c r="I74" s="82">
        <f>I71+I73</f>
        <v>0</v>
      </c>
      <c r="J74" s="66"/>
      <c r="K74" s="380"/>
    </row>
    <row r="75" spans="1:12" s="162" customFormat="1" ht="15" hidden="1" customHeight="1" thickTop="1" thickBot="1" x14ac:dyDescent="0.35">
      <c r="A75" s="234"/>
      <c r="B75" s="235"/>
      <c r="C75" s="236"/>
      <c r="D75" s="116"/>
      <c r="E75" s="116"/>
      <c r="F75" s="117"/>
      <c r="G75" s="117"/>
      <c r="H75" s="237"/>
      <c r="I75" s="117"/>
      <c r="J75" s="238"/>
      <c r="K75" s="380"/>
    </row>
    <row r="76" spans="1:12" s="162" customFormat="1" ht="21" hidden="1" customHeight="1" thickTop="1" thickBot="1" x14ac:dyDescent="0.35">
      <c r="A76" s="85"/>
      <c r="B76" s="927" t="s">
        <v>417</v>
      </c>
      <c r="C76" s="927"/>
      <c r="D76" s="927"/>
      <c r="E76" s="927"/>
      <c r="F76" s="927"/>
      <c r="G76" s="480"/>
      <c r="H76" s="241">
        <f>SUM(H32)</f>
        <v>0</v>
      </c>
      <c r="I76" s="233" t="s">
        <v>136</v>
      </c>
      <c r="J76" s="231"/>
      <c r="K76" s="380"/>
    </row>
    <row r="77" spans="1:12" s="162" customFormat="1" ht="21" hidden="1" customHeight="1" thickTop="1" thickBot="1" x14ac:dyDescent="0.35">
      <c r="A77" s="8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380"/>
    </row>
    <row r="78" spans="1:12" s="162" customFormat="1" ht="12" hidden="1" customHeight="1" thickTop="1" x14ac:dyDescent="0.3">
      <c r="A78" s="85"/>
      <c r="B78" s="801" t="s">
        <v>420</v>
      </c>
      <c r="C78" s="801"/>
      <c r="D78" s="801"/>
      <c r="E78" s="801"/>
      <c r="F78" s="801"/>
      <c r="G78" s="481"/>
      <c r="H78" s="475"/>
      <c r="I78" s="477" t="str">
        <f>I32</f>
        <v xml:space="preserve"> </v>
      </c>
      <c r="J78" s="232"/>
      <c r="K78" s="380"/>
    </row>
    <row r="79" spans="1:12" s="162" customFormat="1" ht="12" hidden="1" customHeight="1" x14ac:dyDescent="0.3">
      <c r="A79" s="85"/>
      <c r="B79" s="802" t="s">
        <v>419</v>
      </c>
      <c r="C79" s="802"/>
      <c r="D79" s="802"/>
      <c r="E79" s="802"/>
      <c r="F79" s="802"/>
      <c r="G79" s="482"/>
      <c r="H79" s="476"/>
      <c r="I79" s="478">
        <f>SUM(I41:I42)</f>
        <v>0</v>
      </c>
      <c r="J79" s="232"/>
      <c r="K79" s="380"/>
      <c r="L79" s="472" t="s">
        <v>416</v>
      </c>
    </row>
    <row r="80" spans="1:12" s="162" customFormat="1" ht="21" hidden="1" customHeight="1" thickBot="1" x14ac:dyDescent="0.35">
      <c r="A80" s="85"/>
      <c r="B80" s="930" t="s">
        <v>415</v>
      </c>
      <c r="C80" s="930"/>
      <c r="D80" s="930"/>
      <c r="E80" s="930"/>
      <c r="F80" s="930"/>
      <c r="G80" s="483"/>
      <c r="H80" s="473"/>
      <c r="I80" s="479">
        <f>SUM(I78:I79)</f>
        <v>0</v>
      </c>
      <c r="J80" s="231"/>
      <c r="K80" s="380"/>
      <c r="L80" s="474" t="str">
        <f>IF(H76+I80=SUM(G32,G41:G42),"ok","erreur")</f>
        <v>ok</v>
      </c>
    </row>
    <row r="81" spans="1:12" s="52" customFormat="1" ht="32.5" customHeight="1" thickTop="1" thickBot="1" x14ac:dyDescent="0.35">
      <c r="A81" s="225"/>
      <c r="B81" s="226"/>
      <c r="C81" s="39"/>
      <c r="D81" s="40"/>
      <c r="E81" s="40"/>
      <c r="F81" s="41"/>
      <c r="G81" s="240" t="str">
        <f>IF(H77&gt;Réglages!$I$19,"Attention : taux d’aide des personnels fonctionnaires dépassé","")</f>
        <v/>
      </c>
      <c r="H81" s="812" t="str">
        <f>IF(I74&lt;0.1, "Attention : apport obligatoire pour chaque partenaire", "")</f>
        <v>Attention : apport obligatoire pour chaque partenaire</v>
      </c>
      <c r="I81" s="812"/>
      <c r="J81" s="229"/>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88" t="s">
        <v>95</v>
      </c>
      <c r="C83" s="589"/>
      <c r="D83" s="589"/>
      <c r="E83" s="589"/>
      <c r="F83" s="589"/>
      <c r="G83" s="589"/>
      <c r="H83" s="589"/>
      <c r="I83" s="590"/>
      <c r="J83" s="66"/>
      <c r="K83" s="85"/>
      <c r="L83" s="242" t="e">
        <f>OR(L85:L108)</f>
        <v>#VALUE!</v>
      </c>
    </row>
    <row r="84" spans="1:12" s="52" customFormat="1" ht="6.65" customHeight="1" thickTop="1" thickBot="1" x14ac:dyDescent="0.35">
      <c r="A84" s="53"/>
      <c r="B84" s="109"/>
      <c r="C84" s="216"/>
      <c r="D84" s="217"/>
      <c r="E84" s="217"/>
      <c r="F84" s="218"/>
      <c r="G84" s="218"/>
      <c r="H84" s="218"/>
      <c r="I84" s="218"/>
      <c r="J84" s="66"/>
      <c r="K84" s="85"/>
      <c r="L84" s="242"/>
    </row>
    <row r="85" spans="1:12" s="162" customFormat="1" ht="15" customHeight="1" thickTop="1" thickBot="1" x14ac:dyDescent="0.35">
      <c r="A85" s="72"/>
      <c r="B85" s="886" t="s">
        <v>47</v>
      </c>
      <c r="C85" s="887"/>
      <c r="D85" s="928" t="s">
        <v>48</v>
      </c>
      <c r="E85" s="929"/>
      <c r="F85" s="929"/>
      <c r="G85" s="887"/>
      <c r="H85" s="31" t="s">
        <v>49</v>
      </c>
      <c r="I85" s="83" t="s">
        <v>35</v>
      </c>
      <c r="J85" s="66"/>
      <c r="K85" s="380"/>
      <c r="L85" s="242"/>
    </row>
    <row r="86" spans="1:12" s="162" customFormat="1" ht="15" customHeight="1" thickTop="1" thickBot="1" x14ac:dyDescent="0.35">
      <c r="A86" s="75"/>
      <c r="B86" s="911" t="s">
        <v>149</v>
      </c>
      <c r="C86" s="912"/>
      <c r="D86" s="912"/>
      <c r="E86" s="912"/>
      <c r="F86" s="912"/>
      <c r="G86" s="912"/>
      <c r="H86" s="912"/>
      <c r="I86" s="913"/>
      <c r="J86" s="76"/>
      <c r="K86" s="380"/>
      <c r="L86" s="242"/>
    </row>
    <row r="87" spans="1:12" s="162" customFormat="1" ht="15" customHeight="1" thickTop="1" thickBot="1" x14ac:dyDescent="0.35">
      <c r="A87" s="69"/>
      <c r="B87" s="199">
        <v>1</v>
      </c>
      <c r="C87" s="193"/>
      <c r="D87" s="819"/>
      <c r="E87" s="820"/>
      <c r="F87" s="820"/>
      <c r="G87" s="821"/>
      <c r="H87" s="114"/>
      <c r="I87" s="115"/>
      <c r="J87" s="66"/>
      <c r="K87" s="380"/>
      <c r="L87" s="242"/>
    </row>
    <row r="88" spans="1:12" s="162" customFormat="1" ht="15" customHeight="1" thickTop="1" thickBot="1" x14ac:dyDescent="0.35">
      <c r="A88" s="69"/>
      <c r="B88" s="199">
        <v>2</v>
      </c>
      <c r="C88" s="193"/>
      <c r="D88" s="809"/>
      <c r="E88" s="810"/>
      <c r="F88" s="810"/>
      <c r="G88" s="811"/>
      <c r="H88" s="114"/>
      <c r="I88" s="115"/>
      <c r="J88" s="66"/>
      <c r="K88" s="380"/>
      <c r="L88" s="242"/>
    </row>
    <row r="89" spans="1:12" s="162" customFormat="1" ht="15" customHeight="1" thickTop="1" thickBot="1" x14ac:dyDescent="0.35">
      <c r="A89" s="69"/>
      <c r="B89" s="199">
        <v>3</v>
      </c>
      <c r="C89" s="193" t="s">
        <v>37</v>
      </c>
      <c r="D89" s="809" t="s">
        <v>37</v>
      </c>
      <c r="E89" s="810"/>
      <c r="F89" s="810"/>
      <c r="G89" s="811"/>
      <c r="H89" s="114"/>
      <c r="I89" s="115" t="s">
        <v>37</v>
      </c>
      <c r="J89" s="66"/>
      <c r="K89" s="380"/>
      <c r="L89" s="242"/>
    </row>
    <row r="90" spans="1:12" s="162" customFormat="1" ht="15" customHeight="1" thickTop="1" thickBot="1" x14ac:dyDescent="0.35">
      <c r="A90" s="69"/>
      <c r="B90" s="199">
        <v>4</v>
      </c>
      <c r="C90" s="193" t="s">
        <v>37</v>
      </c>
      <c r="D90" s="809" t="s">
        <v>37</v>
      </c>
      <c r="E90" s="810"/>
      <c r="F90" s="810"/>
      <c r="G90" s="811"/>
      <c r="H90" s="114" t="s">
        <v>37</v>
      </c>
      <c r="I90" s="115" t="s">
        <v>37</v>
      </c>
      <c r="J90" s="66"/>
      <c r="K90" s="380"/>
      <c r="L90" s="242"/>
    </row>
    <row r="91" spans="1:12" s="162" customFormat="1" ht="15" customHeight="1" thickTop="1" thickBot="1" x14ac:dyDescent="0.35">
      <c r="A91" s="69"/>
      <c r="B91" s="199">
        <v>5</v>
      </c>
      <c r="C91" s="193" t="s">
        <v>37</v>
      </c>
      <c r="D91" s="809" t="s">
        <v>37</v>
      </c>
      <c r="E91" s="810"/>
      <c r="F91" s="810"/>
      <c r="G91" s="811"/>
      <c r="H91" s="114" t="s">
        <v>37</v>
      </c>
      <c r="I91" s="115" t="s">
        <v>37</v>
      </c>
      <c r="J91" s="66"/>
      <c r="K91" s="380"/>
      <c r="L91" s="242"/>
    </row>
    <row r="92" spans="1:12" s="162" customFormat="1" ht="15" customHeight="1" thickTop="1" thickBot="1" x14ac:dyDescent="0.35">
      <c r="A92" s="69"/>
      <c r="B92" s="813" t="s">
        <v>151</v>
      </c>
      <c r="C92" s="814"/>
      <c r="D92" s="814"/>
      <c r="E92" s="814"/>
      <c r="F92" s="814"/>
      <c r="G92" s="815"/>
      <c r="H92" s="70">
        <f>SUM(H87:H91)</f>
        <v>0</v>
      </c>
      <c r="I92" s="84">
        <f>SUM(I87:I91)</f>
        <v>0</v>
      </c>
      <c r="J92" s="66"/>
      <c r="K92" s="380"/>
      <c r="L92" s="242"/>
    </row>
    <row r="93" spans="1:12" s="162" customFormat="1" ht="15" customHeight="1" thickTop="1" thickBot="1" x14ac:dyDescent="0.35">
      <c r="A93" s="75"/>
      <c r="B93" s="816" t="s">
        <v>150</v>
      </c>
      <c r="C93" s="817"/>
      <c r="D93" s="817"/>
      <c r="E93" s="817"/>
      <c r="F93" s="817"/>
      <c r="G93" s="817"/>
      <c r="H93" s="817"/>
      <c r="I93" s="818"/>
      <c r="J93" s="76"/>
      <c r="K93" s="380"/>
      <c r="L93" s="242"/>
    </row>
    <row r="94" spans="1:12" s="162" customFormat="1" ht="15" customHeight="1" thickTop="1" thickBot="1" x14ac:dyDescent="0.35">
      <c r="A94" s="69"/>
      <c r="B94" s="199">
        <v>1</v>
      </c>
      <c r="C94" s="193"/>
      <c r="D94" s="819"/>
      <c r="E94" s="820"/>
      <c r="F94" s="820"/>
      <c r="G94" s="821"/>
      <c r="H94" s="114"/>
      <c r="I94" s="115"/>
      <c r="J94" s="66"/>
      <c r="K94" s="380"/>
      <c r="L94" s="242"/>
    </row>
    <row r="95" spans="1:12" s="162" customFormat="1" ht="15" customHeight="1" thickTop="1" thickBot="1" x14ac:dyDescent="0.35">
      <c r="A95" s="69"/>
      <c r="B95" s="199">
        <v>2</v>
      </c>
      <c r="C95" s="193"/>
      <c r="D95" s="809"/>
      <c r="E95" s="810"/>
      <c r="F95" s="810"/>
      <c r="G95" s="811"/>
      <c r="H95" s="114"/>
      <c r="I95" s="115"/>
      <c r="J95" s="66"/>
      <c r="K95" s="380"/>
      <c r="L95" s="242"/>
    </row>
    <row r="96" spans="1:12" s="162" customFormat="1" ht="15" customHeight="1" thickTop="1" thickBot="1" x14ac:dyDescent="0.35">
      <c r="A96" s="69"/>
      <c r="B96" s="199">
        <v>3</v>
      </c>
      <c r="C96" s="193" t="s">
        <v>37</v>
      </c>
      <c r="D96" s="809" t="s">
        <v>37</v>
      </c>
      <c r="E96" s="810"/>
      <c r="F96" s="810"/>
      <c r="G96" s="811"/>
      <c r="H96" s="114"/>
      <c r="I96" s="115" t="s">
        <v>37</v>
      </c>
      <c r="J96" s="66"/>
      <c r="K96" s="380"/>
      <c r="L96" s="242"/>
    </row>
    <row r="97" spans="1:12" s="162" customFormat="1" ht="15" customHeight="1" thickTop="1" thickBot="1" x14ac:dyDescent="0.35">
      <c r="A97" s="69"/>
      <c r="B97" s="813" t="s">
        <v>152</v>
      </c>
      <c r="C97" s="814"/>
      <c r="D97" s="814"/>
      <c r="E97" s="814"/>
      <c r="F97" s="814"/>
      <c r="G97" s="815"/>
      <c r="H97" s="70">
        <f>SUM(H94:H96)</f>
        <v>0</v>
      </c>
      <c r="I97" s="84">
        <f>SUM(I94:I96)</f>
        <v>0</v>
      </c>
      <c r="J97" s="66"/>
      <c r="K97" s="380"/>
      <c r="L97" s="242"/>
    </row>
    <row r="98" spans="1:12" s="162" customFormat="1" ht="15" customHeight="1" thickTop="1" thickBot="1" x14ac:dyDescent="0.35">
      <c r="A98" s="69"/>
      <c r="B98" s="829" t="s">
        <v>177</v>
      </c>
      <c r="C98" s="830"/>
      <c r="D98" s="830"/>
      <c r="E98" s="830"/>
      <c r="F98" s="830"/>
      <c r="G98" s="831"/>
      <c r="H98" s="70">
        <f>H92+H97</f>
        <v>0</v>
      </c>
      <c r="I98" s="84">
        <f>I92+I97</f>
        <v>0</v>
      </c>
      <c r="J98" s="66"/>
      <c r="K98" s="380"/>
      <c r="L98" s="242"/>
    </row>
    <row r="99" spans="1:12" s="162" customFormat="1" ht="15" customHeight="1" thickTop="1" thickBot="1" x14ac:dyDescent="0.35">
      <c r="A99" s="58"/>
      <c r="B99" s="49"/>
      <c r="C99" s="47"/>
      <c r="D99" s="47"/>
      <c r="E99" s="47"/>
      <c r="F99" s="47"/>
      <c r="G99" s="47"/>
      <c r="H99" s="47"/>
      <c r="I99" s="47"/>
      <c r="J99" s="62"/>
      <c r="K99" s="380"/>
      <c r="L99" s="242"/>
    </row>
    <row r="100" spans="1:12" s="162" customFormat="1" ht="15" customHeight="1" thickTop="1" thickBot="1" x14ac:dyDescent="0.35">
      <c r="A100" s="50"/>
      <c r="B100" s="588" t="s">
        <v>50</v>
      </c>
      <c r="C100" s="589"/>
      <c r="D100" s="589"/>
      <c r="E100" s="589"/>
      <c r="F100" s="589"/>
      <c r="G100" s="589"/>
      <c r="H100" s="589"/>
      <c r="I100" s="590"/>
      <c r="J100" s="66"/>
      <c r="K100" s="380"/>
      <c r="L100" s="242"/>
    </row>
    <row r="101" spans="1:12" s="162" customFormat="1" ht="10.15" customHeight="1" thickTop="1" thickBot="1" x14ac:dyDescent="0.35">
      <c r="A101" s="53"/>
      <c r="B101" s="57"/>
      <c r="C101" s="57"/>
      <c r="D101" s="57"/>
      <c r="E101" s="57"/>
      <c r="F101" s="57"/>
      <c r="G101" s="57"/>
      <c r="H101" s="57"/>
      <c r="I101" s="57"/>
      <c r="J101" s="62"/>
      <c r="K101" s="380"/>
      <c r="L101" s="242"/>
    </row>
    <row r="102" spans="1:12" s="162" customFormat="1" ht="15" customHeight="1" thickTop="1" thickBot="1" x14ac:dyDescent="0.35">
      <c r="A102" s="74"/>
      <c r="B102" s="734"/>
      <c r="C102" s="735"/>
      <c r="D102" s="735"/>
      <c r="E102" s="735"/>
      <c r="F102" s="735"/>
      <c r="G102" s="735"/>
      <c r="H102" s="735"/>
      <c r="I102" s="736"/>
      <c r="J102" s="66"/>
      <c r="K102" s="380"/>
      <c r="L102" s="242"/>
    </row>
    <row r="103" spans="1:12" s="162" customFormat="1" ht="15" customHeight="1" thickTop="1" thickBot="1" x14ac:dyDescent="0.35">
      <c r="A103" s="74"/>
      <c r="B103" s="832"/>
      <c r="C103" s="833"/>
      <c r="D103" s="833"/>
      <c r="E103" s="833"/>
      <c r="F103" s="833"/>
      <c r="G103" s="833"/>
      <c r="H103" s="833"/>
      <c r="I103" s="834"/>
      <c r="J103" s="66"/>
      <c r="K103" s="380"/>
      <c r="L103" s="242"/>
    </row>
    <row r="104" spans="1:12" s="162" customFormat="1" ht="15" customHeight="1" thickTop="1" thickBot="1" x14ac:dyDescent="0.35">
      <c r="A104" s="74"/>
      <c r="B104" s="832"/>
      <c r="C104" s="833"/>
      <c r="D104" s="833"/>
      <c r="E104" s="833"/>
      <c r="F104" s="833"/>
      <c r="G104" s="833"/>
      <c r="H104" s="833"/>
      <c r="I104" s="834"/>
      <c r="J104" s="66"/>
      <c r="K104" s="380"/>
      <c r="L104" s="242"/>
    </row>
    <row r="105" spans="1:12" s="162" customFormat="1" ht="15" customHeight="1" thickTop="1" thickBot="1" x14ac:dyDescent="0.35">
      <c r="A105" s="74"/>
      <c r="B105" s="832"/>
      <c r="C105" s="833"/>
      <c r="D105" s="833"/>
      <c r="E105" s="833"/>
      <c r="F105" s="833"/>
      <c r="G105" s="833"/>
      <c r="H105" s="833"/>
      <c r="I105" s="834"/>
      <c r="J105" s="66"/>
      <c r="K105" s="380"/>
      <c r="L105" s="242"/>
    </row>
    <row r="106" spans="1:12" s="162" customFormat="1" ht="15" customHeight="1" thickTop="1" thickBot="1" x14ac:dyDescent="0.35">
      <c r="A106" s="74"/>
      <c r="B106" s="832"/>
      <c r="C106" s="833"/>
      <c r="D106" s="833"/>
      <c r="E106" s="833"/>
      <c r="F106" s="833"/>
      <c r="G106" s="833"/>
      <c r="H106" s="833"/>
      <c r="I106" s="834"/>
      <c r="J106" s="66"/>
      <c r="K106" s="380"/>
      <c r="L106" s="242"/>
    </row>
    <row r="107" spans="1:12" s="162" customFormat="1" ht="15" customHeight="1" thickTop="1" thickBot="1" x14ac:dyDescent="0.35">
      <c r="A107" s="74"/>
      <c r="B107" s="832"/>
      <c r="C107" s="833"/>
      <c r="D107" s="833"/>
      <c r="E107" s="833"/>
      <c r="F107" s="833"/>
      <c r="G107" s="833"/>
      <c r="H107" s="833"/>
      <c r="I107" s="834"/>
      <c r="J107" s="66"/>
      <c r="K107" s="380"/>
      <c r="L107" s="242"/>
    </row>
    <row r="108" spans="1:12" s="162" customFormat="1" ht="15" customHeight="1" thickTop="1" thickBot="1" x14ac:dyDescent="0.35">
      <c r="A108" s="74"/>
      <c r="B108" s="835"/>
      <c r="C108" s="836"/>
      <c r="D108" s="836"/>
      <c r="E108" s="836"/>
      <c r="F108" s="836"/>
      <c r="G108" s="836"/>
      <c r="H108" s="836"/>
      <c r="I108" s="837"/>
      <c r="J108" s="66"/>
      <c r="K108" s="380"/>
      <c r="L108" s="242"/>
    </row>
    <row r="109" spans="1:12" s="52" customFormat="1" ht="16.149999999999999" customHeight="1" thickTop="1" thickBot="1" x14ac:dyDescent="0.35">
      <c r="A109" s="77"/>
      <c r="B109" s="838" t="s">
        <v>51</v>
      </c>
      <c r="C109" s="839"/>
      <c r="D109" s="839"/>
      <c r="E109" s="839"/>
      <c r="F109" s="839"/>
      <c r="G109" s="839"/>
      <c r="H109" s="839"/>
      <c r="I109" s="840"/>
      <c r="J109" s="78"/>
      <c r="K109" s="85"/>
      <c r="L109" s="242"/>
    </row>
    <row r="110" spans="1:12" s="52" customFormat="1" ht="16.149999999999999" customHeight="1" thickTop="1" thickBot="1" x14ac:dyDescent="0.35">
      <c r="A110" s="77"/>
      <c r="B110" s="841"/>
      <c r="C110" s="842"/>
      <c r="D110" s="842"/>
      <c r="E110" s="842"/>
      <c r="F110" s="842"/>
      <c r="G110" s="842"/>
      <c r="H110" s="842"/>
      <c r="I110" s="843"/>
      <c r="J110" s="78"/>
      <c r="K110" s="85"/>
      <c r="L110" s="242"/>
    </row>
    <row r="111" spans="1:12" s="52" customFormat="1" ht="16.149999999999999" customHeight="1" thickTop="1" thickBot="1" x14ac:dyDescent="0.35">
      <c r="A111" s="79"/>
      <c r="B111" s="841"/>
      <c r="C111" s="842"/>
      <c r="D111" s="842"/>
      <c r="E111" s="842"/>
      <c r="F111" s="842"/>
      <c r="G111" s="842"/>
      <c r="H111" s="842"/>
      <c r="I111" s="843"/>
      <c r="J111" s="78"/>
      <c r="K111" s="85"/>
      <c r="L111" s="242"/>
    </row>
    <row r="112" spans="1:12" s="52" customFormat="1" ht="15" customHeight="1" thickTop="1" thickBot="1" x14ac:dyDescent="0.4">
      <c r="A112" s="17"/>
      <c r="B112" s="845" t="s">
        <v>237</v>
      </c>
      <c r="C112" s="845"/>
      <c r="D112" s="845"/>
      <c r="E112" s="845"/>
      <c r="F112" s="845"/>
      <c r="G112" s="845"/>
      <c r="H112" s="845"/>
      <c r="I112" s="845"/>
      <c r="J112" s="845"/>
      <c r="K112" s="85"/>
      <c r="L112" s="242"/>
    </row>
    <row r="113" spans="1:19" s="108" customFormat="1" ht="30" customHeight="1" thickTop="1" thickBot="1" x14ac:dyDescent="0.4">
      <c r="A113" s="17"/>
      <c r="B113" s="845"/>
      <c r="C113" s="845"/>
      <c r="D113" s="845"/>
      <c r="E113" s="845"/>
      <c r="F113" s="845"/>
      <c r="G113" s="845"/>
      <c r="H113" s="845"/>
      <c r="I113" s="845"/>
      <c r="J113" s="845"/>
      <c r="K113" s="367"/>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8" customFormat="1" ht="31.15" customHeight="1" thickTop="1" thickBot="1" x14ac:dyDescent="0.4">
      <c r="A115" s="372"/>
      <c r="B115" s="848" t="s">
        <v>266</v>
      </c>
      <c r="C115" s="848"/>
      <c r="D115" s="848"/>
      <c r="E115" s="848"/>
      <c r="F115" s="848"/>
      <c r="G115" s="848"/>
      <c r="H115" s="848"/>
      <c r="I115" s="848"/>
      <c r="J115" s="371"/>
      <c r="K115" s="416"/>
      <c r="L115" s="417"/>
      <c r="M115" s="417"/>
      <c r="N115" s="417"/>
      <c r="O115" s="417"/>
      <c r="P115" s="417"/>
      <c r="Q115" s="417"/>
    </row>
    <row r="116" spans="1:19" s="418" customFormat="1" ht="9.65" customHeight="1" thickTop="1" thickBot="1" x14ac:dyDescent="0.4">
      <c r="A116" s="372"/>
      <c r="B116" s="375"/>
      <c r="C116" s="376"/>
      <c r="D116" s="376"/>
      <c r="E116" s="376"/>
      <c r="F116" s="376"/>
      <c r="G116" s="376"/>
      <c r="H116" s="376"/>
      <c r="I116" s="376"/>
      <c r="J116" s="376"/>
      <c r="K116" s="416"/>
      <c r="L116" s="417"/>
      <c r="M116" s="417"/>
      <c r="N116" s="417"/>
      <c r="O116" s="417"/>
      <c r="P116" s="417"/>
      <c r="Q116" s="417"/>
    </row>
    <row r="117" spans="1:19" s="418" customFormat="1" ht="33.4" customHeight="1" thickTop="1" thickBot="1" x14ac:dyDescent="0.4">
      <c r="A117" s="372"/>
      <c r="B117" s="808" t="s">
        <v>267</v>
      </c>
      <c r="C117" s="808"/>
      <c r="D117" s="808"/>
      <c r="E117" s="808"/>
      <c r="F117" s="808"/>
      <c r="G117" s="808"/>
      <c r="H117" s="808"/>
      <c r="I117" s="808"/>
      <c r="J117" s="371"/>
      <c r="K117" s="416"/>
      <c r="L117" s="417"/>
      <c r="M117" s="417"/>
      <c r="N117" s="417"/>
      <c r="O117" s="417"/>
      <c r="P117" s="417"/>
      <c r="Q117" s="417"/>
    </row>
    <row r="118" spans="1:19" s="418" customFormat="1" ht="33.4" customHeight="1" thickTop="1" thickBot="1" x14ac:dyDescent="0.4">
      <c r="A118" s="372"/>
      <c r="B118" s="847" t="s">
        <v>263</v>
      </c>
      <c r="C118" s="847"/>
      <c r="D118" s="847"/>
      <c r="E118" s="847"/>
      <c r="F118" s="847"/>
      <c r="G118" s="847"/>
      <c r="H118" s="847"/>
      <c r="I118" s="847"/>
      <c r="J118" s="371"/>
      <c r="K118" s="416"/>
      <c r="L118" s="417"/>
      <c r="M118" s="417"/>
      <c r="N118" s="417"/>
      <c r="O118" s="417"/>
      <c r="P118" s="417"/>
      <c r="Q118" s="417"/>
    </row>
    <row r="119" spans="1:19" s="418" customFormat="1" ht="33.4" customHeight="1" thickTop="1" thickBot="1" x14ac:dyDescent="0.4">
      <c r="A119" s="372"/>
      <c r="B119" s="808" t="s">
        <v>250</v>
      </c>
      <c r="C119" s="808"/>
      <c r="D119" s="808"/>
      <c r="E119" s="808"/>
      <c r="F119" s="808"/>
      <c r="G119" s="808"/>
      <c r="H119" s="808"/>
      <c r="I119" s="808"/>
      <c r="J119" s="371"/>
      <c r="K119" s="416"/>
      <c r="L119" s="417"/>
      <c r="M119" s="417"/>
      <c r="N119" s="417"/>
      <c r="O119" s="417"/>
      <c r="P119" s="417"/>
      <c r="Q119" s="417"/>
    </row>
    <row r="120" spans="1:19" s="418" customFormat="1" ht="18.399999999999999" customHeight="1" thickTop="1" thickBot="1" x14ac:dyDescent="0.4">
      <c r="A120" s="372"/>
      <c r="B120" s="808" t="s">
        <v>251</v>
      </c>
      <c r="C120" s="808"/>
      <c r="D120" s="808"/>
      <c r="E120" s="808"/>
      <c r="F120" s="808"/>
      <c r="G120" s="808"/>
      <c r="H120" s="808"/>
      <c r="I120" s="808"/>
      <c r="J120" s="372"/>
      <c r="K120" s="416"/>
      <c r="L120" s="417"/>
      <c r="M120" s="417"/>
      <c r="N120" s="417"/>
      <c r="O120" s="417"/>
      <c r="P120" s="417"/>
      <c r="Q120" s="417"/>
    </row>
    <row r="121" spans="1:19" s="418" customFormat="1" ht="45" customHeight="1" thickTop="1" thickBot="1" x14ac:dyDescent="0.4">
      <c r="A121" s="372"/>
      <c r="B121" s="808" t="s">
        <v>235</v>
      </c>
      <c r="C121" s="808"/>
      <c r="D121" s="808"/>
      <c r="E121" s="808"/>
      <c r="F121" s="808"/>
      <c r="G121" s="808"/>
      <c r="H121" s="808"/>
      <c r="I121" s="808"/>
      <c r="J121" s="371"/>
      <c r="K121" s="416"/>
      <c r="L121" s="417"/>
      <c r="M121" s="417"/>
      <c r="N121" s="417"/>
      <c r="O121" s="417"/>
      <c r="P121" s="417"/>
      <c r="Q121" s="417"/>
    </row>
    <row r="122" spans="1:19" s="418" customFormat="1" ht="21" customHeight="1" thickTop="1" thickBot="1" x14ac:dyDescent="0.4">
      <c r="A122" s="372"/>
      <c r="B122" s="849" t="s">
        <v>236</v>
      </c>
      <c r="C122" s="849"/>
      <c r="D122" s="849"/>
      <c r="E122" s="849"/>
      <c r="F122" s="849"/>
      <c r="G122" s="849"/>
      <c r="H122" s="849"/>
      <c r="I122" s="849"/>
      <c r="J122" s="372"/>
      <c r="K122" s="416"/>
      <c r="L122" s="417"/>
      <c r="M122" s="417"/>
      <c r="N122" s="417"/>
      <c r="O122" s="417"/>
      <c r="P122" s="417"/>
      <c r="Q122" s="417"/>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72" t="s">
        <v>182</v>
      </c>
      <c r="E124" s="673"/>
      <c r="F124" s="673"/>
      <c r="G124" s="674"/>
      <c r="H124" s="38"/>
      <c r="I124" s="38"/>
      <c r="J124" s="58"/>
      <c r="K124" s="71"/>
      <c r="L124" s="131"/>
      <c r="M124" s="205"/>
      <c r="N124" s="205"/>
      <c r="O124" s="205"/>
      <c r="P124" s="205"/>
      <c r="Q124" s="205"/>
    </row>
    <row r="125" spans="1:19" s="52" customFormat="1" ht="15" customHeight="1" thickTop="1" thickBot="1" x14ac:dyDescent="0.35">
      <c r="A125" s="58"/>
      <c r="B125" s="110"/>
      <c r="C125" s="38"/>
      <c r="D125" s="612" t="s">
        <v>2</v>
      </c>
      <c r="E125" s="613"/>
      <c r="F125" s="620" t="s">
        <v>1</v>
      </c>
      <c r="G125" s="621"/>
      <c r="H125" s="38"/>
      <c r="I125" s="38"/>
      <c r="J125" s="58"/>
      <c r="K125" s="71"/>
      <c r="L125" s="131"/>
      <c r="M125" s="205"/>
      <c r="N125" s="205"/>
      <c r="O125" s="205"/>
      <c r="P125" s="205"/>
      <c r="Q125" s="205"/>
    </row>
    <row r="126" spans="1:19" s="52" customFormat="1" ht="15" customHeight="1" thickTop="1" thickBot="1" x14ac:dyDescent="0.35">
      <c r="A126" s="58"/>
      <c r="B126" s="110"/>
      <c r="C126" s="38"/>
      <c r="D126" s="626" t="str">
        <f>IF(D$17="","",D$17)</f>
        <v/>
      </c>
      <c r="E126" s="627"/>
      <c r="F126" s="628" t="str">
        <f>IF(D$16="","",D$16)</f>
        <v/>
      </c>
      <c r="G126" s="629"/>
      <c r="H126" s="38"/>
      <c r="I126" s="38"/>
      <c r="J126" s="111"/>
      <c r="K126" s="71"/>
      <c r="L126" s="131"/>
      <c r="M126" s="205"/>
      <c r="N126" s="205"/>
      <c r="O126" s="205"/>
      <c r="P126" s="205"/>
      <c r="Q126" s="205"/>
    </row>
    <row r="127" spans="1:19" s="52" customFormat="1" ht="15" customHeight="1" thickTop="1" thickBot="1" x14ac:dyDescent="0.35">
      <c r="A127" s="58"/>
      <c r="B127" s="110"/>
      <c r="C127" s="38"/>
      <c r="D127" s="607" t="s">
        <v>28</v>
      </c>
      <c r="E127" s="608"/>
      <c r="F127" s="608"/>
      <c r="G127" s="611"/>
      <c r="H127" s="38"/>
      <c r="I127" s="38"/>
      <c r="J127" s="111"/>
      <c r="K127" s="71"/>
      <c r="L127" s="131"/>
      <c r="M127" s="205"/>
      <c r="N127" s="205"/>
      <c r="O127" s="205"/>
      <c r="P127" s="205"/>
      <c r="Q127" s="205"/>
    </row>
    <row r="128" spans="1:19" s="52" customFormat="1" ht="15" customHeight="1" thickTop="1" thickBot="1" x14ac:dyDescent="0.35">
      <c r="A128" s="58"/>
      <c r="B128" s="110"/>
      <c r="C128" s="38"/>
      <c r="D128" s="622" t="str">
        <f>IF(D$18="","",D$18)</f>
        <v/>
      </c>
      <c r="E128" s="623"/>
      <c r="F128" s="623"/>
      <c r="G128" s="625"/>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30" t="s">
        <v>233</v>
      </c>
      <c r="E130" s="631"/>
      <c r="F130" s="631"/>
      <c r="G130" s="632"/>
      <c r="H130" s="38"/>
      <c r="I130" s="38"/>
      <c r="J130" s="58"/>
      <c r="K130" s="85"/>
      <c r="L130" s="131"/>
      <c r="M130" s="141"/>
      <c r="N130" s="141"/>
      <c r="O130" s="141"/>
      <c r="P130" s="141"/>
      <c r="Q130" s="141"/>
    </row>
    <row r="131" spans="1:17" s="52" customFormat="1" ht="15" customHeight="1" thickTop="1" thickBot="1" x14ac:dyDescent="0.35">
      <c r="A131" s="58"/>
      <c r="B131" s="110"/>
      <c r="C131" s="38"/>
      <c r="D131" s="340"/>
      <c r="E131" s="341"/>
      <c r="F131" s="341"/>
      <c r="G131" s="342"/>
      <c r="H131" s="38"/>
      <c r="I131" s="38"/>
      <c r="J131" s="58"/>
      <c r="K131" s="85"/>
      <c r="L131" s="131"/>
      <c r="M131" s="141"/>
      <c r="N131" s="141"/>
      <c r="O131" s="141"/>
      <c r="P131" s="141"/>
      <c r="Q131" s="141"/>
    </row>
    <row r="132" spans="1:17" s="52" customFormat="1" ht="15" customHeight="1" thickTop="1" thickBot="1" x14ac:dyDescent="0.35">
      <c r="A132" s="58"/>
      <c r="B132" s="110"/>
      <c r="C132" s="38"/>
      <c r="D132" s="343"/>
      <c r="E132" s="344"/>
      <c r="F132" s="344"/>
      <c r="G132" s="345"/>
      <c r="H132" s="38"/>
      <c r="I132" s="38"/>
      <c r="J132" s="58"/>
      <c r="K132" s="85"/>
      <c r="L132" s="131"/>
      <c r="M132" s="141"/>
      <c r="N132" s="141"/>
      <c r="O132" s="141"/>
      <c r="P132" s="141"/>
      <c r="Q132" s="141"/>
    </row>
    <row r="133" spans="1:17" s="52" customFormat="1" ht="15" customHeight="1" thickTop="1" thickBot="1" x14ac:dyDescent="0.35">
      <c r="A133" s="58"/>
      <c r="B133" s="110"/>
      <c r="C133" s="38"/>
      <c r="D133" s="343"/>
      <c r="E133" s="344"/>
      <c r="F133" s="344"/>
      <c r="G133" s="345"/>
      <c r="H133" s="38"/>
      <c r="I133" s="38"/>
      <c r="J133" s="58"/>
      <c r="K133" s="85"/>
      <c r="L133" s="131"/>
      <c r="M133" s="141"/>
      <c r="N133" s="141"/>
      <c r="O133" s="141"/>
      <c r="P133" s="141"/>
      <c r="Q133" s="141"/>
    </row>
    <row r="134" spans="1:17" s="52" customFormat="1" ht="15" customHeight="1" thickTop="1" thickBot="1" x14ac:dyDescent="0.35">
      <c r="A134" s="58"/>
      <c r="B134" s="110"/>
      <c r="C134" s="38"/>
      <c r="D134" s="343"/>
      <c r="E134" s="344"/>
      <c r="F134" s="344"/>
      <c r="G134" s="345"/>
      <c r="H134" s="38"/>
      <c r="I134" s="38"/>
      <c r="J134" s="58"/>
      <c r="K134" s="85"/>
      <c r="L134" s="131"/>
      <c r="M134" s="141"/>
      <c r="N134" s="141"/>
      <c r="O134" s="141"/>
      <c r="P134" s="141"/>
      <c r="Q134" s="141"/>
    </row>
    <row r="135" spans="1:17" s="52" customFormat="1" ht="15" customHeight="1" thickTop="1" thickBot="1" x14ac:dyDescent="0.35">
      <c r="A135" s="58"/>
      <c r="B135" s="110"/>
      <c r="C135" s="38"/>
      <c r="D135" s="343"/>
      <c r="E135" s="344"/>
      <c r="F135" s="344"/>
      <c r="G135" s="345"/>
      <c r="H135" s="38"/>
      <c r="I135" s="38"/>
      <c r="J135" s="58"/>
      <c r="K135" s="85"/>
      <c r="L135" s="131"/>
      <c r="M135" s="141"/>
      <c r="N135" s="141"/>
      <c r="O135" s="141"/>
      <c r="P135" s="141"/>
      <c r="Q135" s="141"/>
    </row>
    <row r="136" spans="1:17" s="52" customFormat="1" ht="15" customHeight="1" thickTop="1" thickBot="1" x14ac:dyDescent="0.35">
      <c r="A136" s="64"/>
      <c r="B136" s="110"/>
      <c r="C136" s="38"/>
      <c r="D136" s="346"/>
      <c r="E136" s="347"/>
      <c r="F136" s="347"/>
      <c r="G136" s="348"/>
      <c r="H136" s="38"/>
      <c r="I136" s="38"/>
      <c r="J136" s="58"/>
      <c r="K136" s="85"/>
      <c r="L136" s="131"/>
      <c r="M136" s="141"/>
      <c r="N136" s="141"/>
      <c r="O136" s="141"/>
      <c r="P136" s="141"/>
      <c r="Q136" s="141"/>
    </row>
    <row r="137" spans="1:17" s="52" customFormat="1" ht="15" customHeight="1" thickTop="1" x14ac:dyDescent="0.3">
      <c r="A137" s="68"/>
      <c r="B137" s="470"/>
      <c r="C137" s="850" t="str">
        <f xml:space="preserve"> "Projet : "&amp;H2</f>
        <v xml:space="preserve">Projet : </v>
      </c>
      <c r="D137" s="851"/>
      <c r="E137" s="851"/>
      <c r="F137" s="851"/>
      <c r="G137" s="851"/>
      <c r="H137" s="851"/>
      <c r="I137" s="852"/>
      <c r="J137" s="68"/>
      <c r="K137" s="85"/>
      <c r="L137" s="131"/>
      <c r="M137" s="141"/>
      <c r="N137" s="141"/>
      <c r="O137" s="141"/>
      <c r="P137" s="141"/>
      <c r="Q137" s="141"/>
    </row>
    <row r="138" spans="1:17" s="52" customFormat="1" ht="15" customHeight="1" x14ac:dyDescent="0.3">
      <c r="A138" s="88"/>
      <c r="B138" s="88"/>
      <c r="C138" s="851" t="str">
        <f>H3&amp; " - Nom établissement : "&amp;D7</f>
        <v xml:space="preserve">Part1-Coord - Nom établissement : </v>
      </c>
      <c r="D138" s="851"/>
      <c r="E138" s="851"/>
      <c r="F138" s="851"/>
      <c r="G138" s="851"/>
      <c r="H138" s="851"/>
      <c r="I138" s="851"/>
      <c r="J138" s="89"/>
      <c r="K138" s="85"/>
      <c r="L138" s="131"/>
      <c r="M138" s="141"/>
      <c r="N138" s="141"/>
      <c r="O138" s="141"/>
      <c r="P138" s="141"/>
      <c r="Q138" s="141"/>
    </row>
    <row r="139" spans="1:17" s="52" customFormat="1" ht="15" customHeight="1" x14ac:dyDescent="0.3">
      <c r="A139" s="471"/>
      <c r="B139" s="88"/>
      <c r="C139" s="845" t="s">
        <v>231</v>
      </c>
      <c r="D139" s="845"/>
      <c r="E139" s="845"/>
      <c r="F139" s="845"/>
      <c r="G139" s="845"/>
      <c r="H139" s="845"/>
      <c r="I139" s="845"/>
      <c r="J139" s="846"/>
      <c r="K139" s="85"/>
      <c r="L139" s="131"/>
      <c r="M139" s="141"/>
      <c r="N139" s="141"/>
      <c r="O139" s="141"/>
      <c r="P139" s="141"/>
      <c r="Q139" s="141"/>
    </row>
    <row r="140" spans="1:17" s="52" customFormat="1" ht="52.5" customHeight="1" x14ac:dyDescent="0.3">
      <c r="A140" s="38"/>
      <c r="B140" s="38"/>
      <c r="C140" s="844" t="s">
        <v>425</v>
      </c>
      <c r="D140" s="844"/>
      <c r="E140" s="844"/>
      <c r="F140" s="844"/>
      <c r="G140" s="844"/>
      <c r="H140" s="844"/>
      <c r="I140" s="844"/>
      <c r="J140" s="844"/>
      <c r="K140" s="85"/>
      <c r="L140" s="131"/>
      <c r="M140" s="141"/>
      <c r="N140" s="141"/>
      <c r="O140" s="141"/>
      <c r="P140" s="141"/>
      <c r="Q140" s="141"/>
    </row>
    <row r="141" spans="1:17" s="52" customFormat="1" ht="50.5" customHeight="1" thickBot="1" x14ac:dyDescent="0.35">
      <c r="A141" s="88"/>
      <c r="B141" s="88"/>
      <c r="C141" s="243" t="s">
        <v>199</v>
      </c>
      <c r="D141" s="244" t="s">
        <v>197</v>
      </c>
      <c r="E141" s="822" t="s">
        <v>198</v>
      </c>
      <c r="F141" s="823"/>
      <c r="G141" s="824" t="s">
        <v>234</v>
      </c>
      <c r="H141" s="825"/>
      <c r="I141" s="825"/>
      <c r="J141" s="826"/>
      <c r="K141" s="85"/>
      <c r="L141" s="434" t="s">
        <v>275</v>
      </c>
      <c r="M141" s="431"/>
      <c r="N141" s="141"/>
      <c r="O141" s="141"/>
      <c r="P141" s="141"/>
      <c r="Q141" s="141"/>
    </row>
    <row r="142" spans="1:17" s="52" customFormat="1" ht="37.9" customHeight="1" thickTop="1" thickBot="1" x14ac:dyDescent="0.35">
      <c r="A142" s="88"/>
      <c r="B142" s="88"/>
      <c r="C142" s="245" t="str">
        <f>D7&amp;" 
("&amp;D9&amp;")"</f>
        <v xml:space="preserve"> 
()</v>
      </c>
      <c r="D142" s="245" t="str">
        <f>IF(D8="","Étab de la fiche",D8)</f>
        <v>Étab de la fiche</v>
      </c>
      <c r="E142" s="827" t="str">
        <f>IF(D10="","",""&amp;D10)</f>
        <v/>
      </c>
      <c r="F142" s="828"/>
      <c r="G142" s="824"/>
      <c r="H142" s="825"/>
      <c r="I142" s="825"/>
      <c r="J142" s="826"/>
      <c r="K142" s="71"/>
      <c r="L142" s="433">
        <v>1</v>
      </c>
      <c r="M142" s="435" t="s">
        <v>202</v>
      </c>
      <c r="N142" s="205"/>
      <c r="O142" s="205"/>
      <c r="P142" s="205"/>
      <c r="Q142" s="205"/>
    </row>
    <row r="143" spans="1:17" s="52" customFormat="1" ht="59.5" customHeight="1" thickTop="1" x14ac:dyDescent="0.3">
      <c r="A143" s="88"/>
      <c r="B143" s="88"/>
      <c r="C143" s="246"/>
      <c r="D143" s="246"/>
      <c r="E143" s="803"/>
      <c r="F143" s="804"/>
      <c r="G143" s="805" t="s">
        <v>252</v>
      </c>
      <c r="H143" s="806"/>
      <c r="I143" s="806"/>
      <c r="J143" s="807"/>
      <c r="K143" s="85"/>
      <c r="L143" s="433">
        <v>1</v>
      </c>
      <c r="M143" s="435" t="s">
        <v>203</v>
      </c>
      <c r="N143" s="141"/>
      <c r="O143" s="141"/>
      <c r="P143" s="141"/>
      <c r="Q143" s="141"/>
    </row>
    <row r="144" spans="1:17" s="52" customFormat="1" ht="59.5" customHeight="1" x14ac:dyDescent="0.3">
      <c r="A144" s="88"/>
      <c r="B144" s="88"/>
      <c r="C144" s="246"/>
      <c r="D144" s="246"/>
      <c r="E144" s="803"/>
      <c r="F144" s="804"/>
      <c r="G144" s="805" t="s">
        <v>252</v>
      </c>
      <c r="H144" s="806"/>
      <c r="I144" s="806"/>
      <c r="J144" s="807"/>
      <c r="K144" s="85"/>
      <c r="L144" s="433">
        <v>1</v>
      </c>
      <c r="M144" s="435" t="s">
        <v>204</v>
      </c>
      <c r="N144" s="141"/>
      <c r="O144" s="141"/>
      <c r="P144" s="141"/>
      <c r="Q144" s="141"/>
    </row>
    <row r="145" spans="1:17" s="52" customFormat="1" ht="59.5" customHeight="1" x14ac:dyDescent="0.3">
      <c r="A145" s="88"/>
      <c r="B145" s="88"/>
      <c r="C145" s="246"/>
      <c r="D145" s="246"/>
      <c r="E145" s="803"/>
      <c r="F145" s="804"/>
      <c r="G145" s="805" t="s">
        <v>252</v>
      </c>
      <c r="H145" s="806"/>
      <c r="I145" s="806"/>
      <c r="J145" s="807"/>
      <c r="K145" s="85"/>
      <c r="L145" s="433">
        <v>1</v>
      </c>
      <c r="M145" s="435" t="s">
        <v>205</v>
      </c>
      <c r="N145" s="141"/>
      <c r="O145" s="141"/>
      <c r="P145" s="141"/>
      <c r="Q145" s="141"/>
    </row>
    <row r="146" spans="1:17" s="52" customFormat="1" ht="59.5" customHeight="1" x14ac:dyDescent="0.3">
      <c r="A146" s="88"/>
      <c r="B146" s="88"/>
      <c r="C146" s="246"/>
      <c r="D146" s="246"/>
      <c r="E146" s="803"/>
      <c r="F146" s="804"/>
      <c r="G146" s="805" t="s">
        <v>252</v>
      </c>
      <c r="H146" s="806"/>
      <c r="I146" s="806"/>
      <c r="J146" s="807"/>
      <c r="K146" s="85"/>
      <c r="L146" s="433">
        <v>1</v>
      </c>
      <c r="M146" s="435" t="s">
        <v>206</v>
      </c>
      <c r="N146" s="141"/>
      <c r="O146" s="141"/>
      <c r="P146" s="141"/>
      <c r="Q146" s="141"/>
    </row>
    <row r="147" spans="1:17" s="52" customFormat="1" ht="59.5" customHeight="1" x14ac:dyDescent="0.3">
      <c r="A147" s="88"/>
      <c r="B147" s="88"/>
      <c r="C147" s="246"/>
      <c r="D147" s="246"/>
      <c r="E147" s="803"/>
      <c r="F147" s="804"/>
      <c r="G147" s="805" t="s">
        <v>252</v>
      </c>
      <c r="H147" s="806"/>
      <c r="I147" s="806"/>
      <c r="J147" s="807"/>
      <c r="K147" s="85"/>
      <c r="L147" s="433">
        <v>1</v>
      </c>
      <c r="M147" s="435" t="s">
        <v>207</v>
      </c>
      <c r="N147" s="141"/>
      <c r="O147" s="141"/>
      <c r="P147" s="141"/>
      <c r="Q147" s="141"/>
    </row>
    <row r="148" spans="1:17" s="52" customFormat="1" ht="59.5" customHeight="1" x14ac:dyDescent="0.3">
      <c r="A148" s="88"/>
      <c r="B148" s="88"/>
      <c r="C148" s="246"/>
      <c r="D148" s="246"/>
      <c r="E148" s="803"/>
      <c r="F148" s="804"/>
      <c r="G148" s="805" t="s">
        <v>252</v>
      </c>
      <c r="H148" s="806"/>
      <c r="I148" s="806"/>
      <c r="J148" s="807"/>
      <c r="K148" s="85"/>
      <c r="L148" s="433">
        <v>1</v>
      </c>
      <c r="M148" s="435" t="s">
        <v>208</v>
      </c>
      <c r="N148" s="141"/>
      <c r="O148" s="141"/>
      <c r="P148" s="141"/>
      <c r="Q148" s="141"/>
    </row>
    <row r="149" spans="1:17" s="52" customFormat="1" ht="58.9" customHeight="1" x14ac:dyDescent="0.3">
      <c r="A149" s="88"/>
      <c r="B149" s="88"/>
      <c r="C149" s="246"/>
      <c r="D149" s="246"/>
      <c r="E149" s="803"/>
      <c r="F149" s="804"/>
      <c r="G149" s="805" t="s">
        <v>252</v>
      </c>
      <c r="H149" s="806"/>
      <c r="I149" s="806"/>
      <c r="J149" s="807"/>
      <c r="K149" s="85"/>
      <c r="L149" s="432">
        <v>1</v>
      </c>
      <c r="M149" s="435"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2">
        <v>1</v>
      </c>
      <c r="M150" s="436" t="s">
        <v>276</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Myo+jtkk+bxOURmAH2WYWa8cLWQ3R+O6krbKXewcbJhe7GP06f69I58nhNbNpFSehuklKiQfR68Mg61Qy3ZyGQ==" saltValue="th3PDnQXk7VnE5c7aYPJ1Q==" spinCount="100000" sheet="1" objects="1" scenarios="1" selectLockedCells="1"/>
  <dataConsolidate/>
  <mergeCells count="124">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 ref="H81:I81"/>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topLeftCell="A4" zoomScaleNormal="100" zoomScaleSheetLayoutView="100" workbookViewId="0">
      <selection activeCell="D9" sqref="D9:I9"/>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109</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88" t="s">
        <v>36</v>
      </c>
      <c r="C5" s="589"/>
      <c r="D5" s="589"/>
      <c r="E5" s="589"/>
      <c r="F5" s="589"/>
      <c r="G5" s="589"/>
      <c r="H5" s="589"/>
      <c r="I5" s="590"/>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45"/>
      <c r="E7" s="946"/>
      <c r="F7" s="946"/>
      <c r="G7" s="946"/>
      <c r="H7" s="946"/>
      <c r="I7" s="947"/>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48"/>
      <c r="E8" s="951"/>
      <c r="F8" s="951"/>
      <c r="G8" s="951"/>
      <c r="H8" s="951"/>
      <c r="I8" s="952"/>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53"/>
      <c r="E9" s="953"/>
      <c r="F9" s="953"/>
      <c r="G9" s="953"/>
      <c r="H9" s="953"/>
      <c r="I9" s="953"/>
      <c r="J9" s="66"/>
      <c r="K9" s="85"/>
    </row>
    <row r="10" spans="1:15" s="52" customFormat="1" ht="15" customHeight="1" thickTop="1" thickBot="1" x14ac:dyDescent="0.35">
      <c r="A10" s="64"/>
      <c r="B10" s="64"/>
      <c r="C10" s="65" t="s">
        <v>39</v>
      </c>
      <c r="D10" s="956"/>
      <c r="E10" s="956"/>
      <c r="F10" s="956"/>
      <c r="G10" s="956"/>
      <c r="H10" s="956"/>
      <c r="I10" s="956"/>
      <c r="J10" s="66"/>
      <c r="K10" s="85"/>
      <c r="M10" s="159" t="s">
        <v>277</v>
      </c>
      <c r="N10" s="161" t="b">
        <f>AND(M7)</f>
        <v>0</v>
      </c>
      <c r="O10" s="160" t="s">
        <v>186</v>
      </c>
    </row>
    <row r="11" spans="1:15" s="52"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52" customFormat="1" ht="71" customHeight="1" thickTop="1" thickBot="1" x14ac:dyDescent="0.35">
      <c r="A12" s="58"/>
      <c r="B12" s="42"/>
      <c r="C12" s="499"/>
      <c r="D12" s="963" t="s">
        <v>432</v>
      </c>
      <c r="E12" s="963"/>
      <c r="F12" s="963"/>
      <c r="G12" s="963"/>
      <c r="H12" s="963"/>
      <c r="I12" s="964"/>
      <c r="J12" s="62"/>
      <c r="K12" s="85"/>
    </row>
    <row r="13" spans="1:15" s="52" customFormat="1" ht="15" customHeight="1" thickTop="1" thickBot="1" x14ac:dyDescent="0.35">
      <c r="A13" s="50"/>
      <c r="B13" s="588" t="s">
        <v>40</v>
      </c>
      <c r="C13" s="589"/>
      <c r="D13" s="589"/>
      <c r="E13" s="589"/>
      <c r="F13" s="589"/>
      <c r="G13" s="589"/>
      <c r="H13" s="589"/>
      <c r="I13" s="590"/>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8"/>
      <c r="E15" s="961"/>
      <c r="F15" s="961"/>
      <c r="G15" s="961"/>
      <c r="H15" s="961"/>
      <c r="I15" s="962"/>
      <c r="J15" s="66"/>
      <c r="K15" s="85"/>
    </row>
    <row r="16" spans="1:15" s="52" customFormat="1" ht="15" customHeight="1" thickTop="1" thickBot="1" x14ac:dyDescent="0.35">
      <c r="A16" s="58"/>
      <c r="B16" s="58"/>
      <c r="C16" s="59" t="s">
        <v>1</v>
      </c>
      <c r="D16" s="948"/>
      <c r="E16" s="949"/>
      <c r="F16" s="949"/>
      <c r="G16" s="949"/>
      <c r="H16" s="949"/>
      <c r="I16" s="950"/>
      <c r="J16" s="66"/>
      <c r="K16" s="85"/>
    </row>
    <row r="17" spans="1:16377" s="52" customFormat="1" ht="15" customHeight="1" thickTop="1" thickBot="1" x14ac:dyDescent="0.35">
      <c r="A17" s="58"/>
      <c r="B17" s="58"/>
      <c r="C17" s="59" t="s">
        <v>2</v>
      </c>
      <c r="D17" s="948"/>
      <c r="E17" s="949"/>
      <c r="F17" s="949"/>
      <c r="G17" s="949"/>
      <c r="H17" s="949"/>
      <c r="I17" s="950"/>
      <c r="J17" s="66"/>
      <c r="K17" s="85"/>
    </row>
    <row r="18" spans="1:16377" s="52" customFormat="1" ht="15" customHeight="1" thickTop="1" thickBot="1" x14ac:dyDescent="0.35">
      <c r="A18" s="58"/>
      <c r="B18" s="58"/>
      <c r="C18" s="59" t="s">
        <v>28</v>
      </c>
      <c r="D18" s="948"/>
      <c r="E18" s="949"/>
      <c r="F18" s="949"/>
      <c r="G18" s="949"/>
      <c r="H18" s="949"/>
      <c r="I18" s="950"/>
      <c r="J18" s="66"/>
      <c r="K18" s="85"/>
    </row>
    <row r="19" spans="1:16377" s="52" customFormat="1" ht="15" customHeight="1" thickTop="1" thickBot="1" x14ac:dyDescent="0.35">
      <c r="A19" s="58"/>
      <c r="B19" s="58"/>
      <c r="C19" s="59" t="s">
        <v>4</v>
      </c>
      <c r="D19" s="954"/>
      <c r="E19" s="949"/>
      <c r="F19" s="949"/>
      <c r="G19" s="949"/>
      <c r="H19" s="949"/>
      <c r="I19" s="950"/>
      <c r="J19" s="66"/>
      <c r="K19" s="85"/>
    </row>
    <row r="20" spans="1:16377" s="52" customFormat="1" ht="15" customHeight="1" thickTop="1" thickBot="1" x14ac:dyDescent="0.35">
      <c r="A20" s="58"/>
      <c r="B20" s="58"/>
      <c r="C20" s="59" t="s">
        <v>3</v>
      </c>
      <c r="D20" s="955"/>
      <c r="E20" s="955"/>
      <c r="F20" s="955"/>
      <c r="G20" s="955"/>
      <c r="H20" s="955"/>
      <c r="I20" s="955"/>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52"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52"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52"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52"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50"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50"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52"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52" customFormat="1" ht="7.9" customHeight="1" thickTop="1" thickBot="1" x14ac:dyDescent="0.35">
      <c r="A48" s="323"/>
      <c r="B48" s="451"/>
      <c r="C48" s="451"/>
      <c r="D48" s="451"/>
      <c r="E48" s="451"/>
      <c r="F48" s="467"/>
      <c r="G48" s="468"/>
      <c r="H48" s="468"/>
      <c r="I48" s="468"/>
      <c r="J48" s="66"/>
      <c r="K48" s="85"/>
    </row>
    <row r="49" spans="1:17" s="52"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52" customFormat="1" ht="24" customHeight="1" thickTop="1" thickBot="1" x14ac:dyDescent="0.35">
      <c r="A50" s="69"/>
      <c r="B50" s="867" t="s">
        <v>404</v>
      </c>
      <c r="C50" s="868"/>
      <c r="D50" s="868"/>
      <c r="E50" s="868"/>
      <c r="F50" s="869"/>
      <c r="G50" s="422" t="s">
        <v>5</v>
      </c>
      <c r="H50" s="420" t="s">
        <v>6</v>
      </c>
      <c r="I50" s="421" t="s">
        <v>7</v>
      </c>
      <c r="J50" s="66"/>
      <c r="K50" s="85"/>
    </row>
    <row r="51" spans="1:17" s="52"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52"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52" customFormat="1" ht="24" customHeight="1" thickTop="1" thickBot="1" x14ac:dyDescent="0.35">
      <c r="A54" s="69"/>
      <c r="B54" s="906"/>
      <c r="C54" s="907"/>
      <c r="D54" s="408"/>
      <c r="E54" s="408"/>
      <c r="F54" s="402"/>
      <c r="G54" s="422" t="s">
        <v>5</v>
      </c>
      <c r="H54" s="420" t="s">
        <v>6</v>
      </c>
      <c r="I54" s="421" t="s">
        <v>7</v>
      </c>
      <c r="J54" s="66"/>
      <c r="K54" s="85"/>
    </row>
    <row r="55" spans="1:17" s="52"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52"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52" customFormat="1" ht="24" customHeight="1" thickTop="1" thickBot="1" x14ac:dyDescent="0.35">
      <c r="A61" s="69"/>
      <c r="B61" s="981"/>
      <c r="C61" s="982"/>
      <c r="D61" s="391"/>
      <c r="E61" s="391"/>
      <c r="F61" s="392"/>
      <c r="G61" s="422" t="s">
        <v>5</v>
      </c>
      <c r="H61" s="425" t="s">
        <v>6</v>
      </c>
      <c r="I61" s="421" t="s">
        <v>7</v>
      </c>
      <c r="J61" s="66"/>
      <c r="K61" s="85"/>
    </row>
    <row r="62" spans="1:17" s="52"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52"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52" customFormat="1" ht="24" customHeight="1" thickTop="1" thickBot="1" x14ac:dyDescent="0.35">
      <c r="A65" s="69"/>
      <c r="B65" s="981"/>
      <c r="C65" s="982"/>
      <c r="D65" s="391"/>
      <c r="E65" s="391"/>
      <c r="F65" s="392"/>
      <c r="G65" s="422" t="s">
        <v>5</v>
      </c>
      <c r="H65" s="425" t="s">
        <v>6</v>
      </c>
      <c r="I65" s="421" t="s">
        <v>7</v>
      </c>
      <c r="J65" s="66"/>
      <c r="K65" s="85"/>
    </row>
    <row r="66" spans="1:17" s="52"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52" customFormat="1" ht="15" customHeight="1" thickTop="1" thickBot="1" x14ac:dyDescent="0.35">
      <c r="A68" s="50"/>
      <c r="B68" s="588" t="s">
        <v>45</v>
      </c>
      <c r="C68" s="589"/>
      <c r="D68" s="589"/>
      <c r="E68" s="589"/>
      <c r="F68" s="589"/>
      <c r="G68" s="589"/>
      <c r="H68" s="589"/>
      <c r="I68" s="590"/>
      <c r="J68" s="66"/>
      <c r="K68" s="85"/>
    </row>
    <row r="69" spans="1:17" s="52" customFormat="1" ht="15" customHeight="1" thickTop="1" thickBot="1" x14ac:dyDescent="0.35">
      <c r="A69" s="53"/>
      <c r="B69" s="989"/>
      <c r="C69" s="990"/>
      <c r="D69" s="990"/>
      <c r="E69" s="990"/>
      <c r="F69" s="990"/>
      <c r="G69" s="990"/>
      <c r="H69" s="990"/>
      <c r="I69" s="991"/>
      <c r="J69" s="62"/>
      <c r="K69" s="85"/>
    </row>
    <row r="70" spans="1:17" s="52" customFormat="1" ht="24" customHeight="1" thickTop="1" thickBot="1" x14ac:dyDescent="0.35">
      <c r="A70" s="69"/>
      <c r="B70" s="921"/>
      <c r="C70" s="922"/>
      <c r="D70" s="922"/>
      <c r="E70" s="922"/>
      <c r="F70" s="923"/>
      <c r="G70" s="426" t="s">
        <v>46</v>
      </c>
      <c r="H70" s="425" t="s">
        <v>6</v>
      </c>
      <c r="I70" s="427" t="s">
        <v>7</v>
      </c>
      <c r="J70" s="66"/>
      <c r="K70" s="85"/>
    </row>
    <row r="71" spans="1:17" s="52"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52"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52" customFormat="1" ht="24" customHeight="1" thickTop="1" thickBot="1" x14ac:dyDescent="0.35">
      <c r="A73" s="69"/>
      <c r="B73" s="915" t="s">
        <v>53</v>
      </c>
      <c r="C73" s="985"/>
      <c r="D73" s="985"/>
      <c r="E73" s="444"/>
      <c r="F73" s="95" t="s">
        <v>84</v>
      </c>
      <c r="G73" s="35">
        <f>IF($M$8,(G47-G37)*E73/100,0)</f>
        <v>0</v>
      </c>
      <c r="H73" s="428"/>
      <c r="I73" s="33">
        <f>G73</f>
        <v>0</v>
      </c>
      <c r="J73" s="66"/>
      <c r="K73" s="85"/>
    </row>
    <row r="74" spans="1:17" s="52"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86" t="s">
        <v>47</v>
      </c>
      <c r="C85" s="931"/>
      <c r="D85" s="983" t="s">
        <v>48</v>
      </c>
      <c r="E85" s="984"/>
      <c r="F85" s="984"/>
      <c r="G85" s="984"/>
      <c r="H85" s="31" t="s">
        <v>49</v>
      </c>
      <c r="I85" s="83" t="s">
        <v>35</v>
      </c>
      <c r="J85" s="66"/>
      <c r="K85" s="71"/>
      <c r="L85" s="131"/>
      <c r="M85" s="205"/>
      <c r="N85" s="205"/>
      <c r="O85" s="205"/>
      <c r="P85" s="205"/>
      <c r="Q85" s="205"/>
    </row>
    <row r="86" spans="1:17" s="52"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52" customFormat="1" ht="15" customHeight="1" thickTop="1" thickBot="1" x14ac:dyDescent="0.35">
      <c r="A87" s="69"/>
      <c r="B87" s="199">
        <v>1</v>
      </c>
      <c r="C87" s="193"/>
      <c r="D87" s="932"/>
      <c r="E87" s="933"/>
      <c r="F87" s="933"/>
      <c r="G87" s="933"/>
      <c r="H87" s="114"/>
      <c r="I87" s="115"/>
      <c r="J87" s="66"/>
      <c r="K87" s="71"/>
      <c r="L87" s="131"/>
      <c r="M87" s="205"/>
      <c r="N87" s="205"/>
      <c r="O87" s="205"/>
      <c r="P87" s="205"/>
      <c r="Q87" s="205"/>
    </row>
    <row r="88" spans="1:17" s="52" customFormat="1" ht="15" customHeight="1" thickTop="1" thickBot="1" x14ac:dyDescent="0.35">
      <c r="A88" s="69"/>
      <c r="B88" s="199">
        <v>2</v>
      </c>
      <c r="C88" s="193"/>
      <c r="D88" s="932"/>
      <c r="E88" s="933"/>
      <c r="F88" s="933"/>
      <c r="G88" s="933"/>
      <c r="H88" s="114"/>
      <c r="I88" s="115"/>
      <c r="J88" s="66"/>
      <c r="K88" s="71"/>
      <c r="L88" s="131"/>
      <c r="M88" s="205"/>
      <c r="N88" s="205"/>
      <c r="O88" s="205"/>
      <c r="P88" s="205"/>
      <c r="Q88" s="205"/>
    </row>
    <row r="89" spans="1:17" s="52" customFormat="1" ht="15" customHeight="1" thickTop="1" thickBot="1" x14ac:dyDescent="0.35">
      <c r="A89" s="69"/>
      <c r="B89" s="199">
        <v>3</v>
      </c>
      <c r="C89" s="193" t="s">
        <v>37</v>
      </c>
      <c r="D89" s="932" t="s">
        <v>37</v>
      </c>
      <c r="E89" s="932"/>
      <c r="F89" s="932"/>
      <c r="G89" s="932"/>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2" t="s">
        <v>37</v>
      </c>
      <c r="E90" s="932"/>
      <c r="F90" s="932"/>
      <c r="G90" s="932"/>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2" t="s">
        <v>37</v>
      </c>
      <c r="E91" s="932"/>
      <c r="F91" s="932"/>
      <c r="G91" s="932"/>
      <c r="H91" s="114" t="s">
        <v>37</v>
      </c>
      <c r="I91" s="115" t="s">
        <v>37</v>
      </c>
      <c r="J91" s="66"/>
      <c r="K91" s="71"/>
      <c r="L91" s="131"/>
      <c r="M91" s="205"/>
      <c r="N91" s="205"/>
      <c r="O91" s="205"/>
      <c r="P91" s="205"/>
      <c r="Q91" s="205"/>
    </row>
    <row r="92" spans="1:17" s="52"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52"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52" customFormat="1" ht="15" customHeight="1" thickTop="1" thickBot="1" x14ac:dyDescent="0.35">
      <c r="A94" s="69"/>
      <c r="B94" s="199">
        <v>1</v>
      </c>
      <c r="C94" s="193"/>
      <c r="D94" s="932"/>
      <c r="E94" s="933"/>
      <c r="F94" s="933"/>
      <c r="G94" s="933"/>
      <c r="H94" s="114"/>
      <c r="I94" s="115"/>
      <c r="J94" s="66"/>
      <c r="K94" s="71"/>
      <c r="L94" s="131"/>
      <c r="M94" s="205"/>
      <c r="N94" s="205"/>
      <c r="O94" s="205"/>
      <c r="P94" s="205"/>
      <c r="Q94" s="205"/>
    </row>
    <row r="95" spans="1:17" s="52" customFormat="1" ht="15" customHeight="1" thickTop="1" thickBot="1" x14ac:dyDescent="0.35">
      <c r="A95" s="69"/>
      <c r="B95" s="199">
        <v>2</v>
      </c>
      <c r="C95" s="193"/>
      <c r="D95" s="932"/>
      <c r="E95" s="933"/>
      <c r="F95" s="933"/>
      <c r="G95" s="933"/>
      <c r="H95" s="114"/>
      <c r="I95" s="115"/>
      <c r="J95" s="66"/>
      <c r="K95" s="71"/>
      <c r="L95" s="131"/>
      <c r="M95" s="205"/>
      <c r="N95" s="205"/>
      <c r="O95" s="205"/>
      <c r="P95" s="205"/>
      <c r="Q95" s="205"/>
    </row>
    <row r="96" spans="1:17" s="52" customFormat="1" ht="15" customHeight="1" thickTop="1" thickBot="1" x14ac:dyDescent="0.35">
      <c r="A96" s="69"/>
      <c r="B96" s="199">
        <v>3</v>
      </c>
      <c r="C96" s="193" t="s">
        <v>37</v>
      </c>
      <c r="D96" s="932" t="s">
        <v>37</v>
      </c>
      <c r="E96" s="932"/>
      <c r="F96" s="932"/>
      <c r="G96" s="932"/>
      <c r="H96" s="114"/>
      <c r="I96" s="115" t="s">
        <v>37</v>
      </c>
      <c r="J96" s="66"/>
      <c r="K96" s="71"/>
      <c r="L96" s="131"/>
      <c r="M96" s="205"/>
      <c r="N96" s="205"/>
      <c r="O96" s="205"/>
      <c r="P96" s="205"/>
      <c r="Q96" s="205"/>
    </row>
    <row r="97" spans="1:17" s="52"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52"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88" t="s">
        <v>50</v>
      </c>
      <c r="C100" s="589"/>
      <c r="D100" s="589"/>
      <c r="E100" s="589"/>
      <c r="F100" s="589"/>
      <c r="G100" s="589"/>
      <c r="H100" s="589"/>
      <c r="I100" s="590"/>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34"/>
      <c r="C102" s="735"/>
      <c r="D102" s="735"/>
      <c r="E102" s="735"/>
      <c r="F102" s="735"/>
      <c r="G102" s="735"/>
      <c r="H102" s="735"/>
      <c r="I102" s="736"/>
      <c r="J102" s="66"/>
      <c r="K102" s="85"/>
    </row>
    <row r="103" spans="1:17" s="52" customFormat="1" ht="15" customHeight="1" thickTop="1" thickBot="1" x14ac:dyDescent="0.35">
      <c r="A103" s="74"/>
      <c r="B103" s="832"/>
      <c r="C103" s="833"/>
      <c r="D103" s="833"/>
      <c r="E103" s="833"/>
      <c r="F103" s="833"/>
      <c r="G103" s="833"/>
      <c r="H103" s="833"/>
      <c r="I103" s="834"/>
      <c r="J103" s="66"/>
      <c r="K103" s="85"/>
    </row>
    <row r="104" spans="1:17" s="52" customFormat="1" ht="15" customHeight="1" thickTop="1" thickBot="1" x14ac:dyDescent="0.35">
      <c r="A104" s="74"/>
      <c r="B104" s="832"/>
      <c r="C104" s="833"/>
      <c r="D104" s="833"/>
      <c r="E104" s="833"/>
      <c r="F104" s="833"/>
      <c r="G104" s="833"/>
      <c r="H104" s="833"/>
      <c r="I104" s="834"/>
      <c r="J104" s="66"/>
      <c r="K104" s="85"/>
    </row>
    <row r="105" spans="1:17" s="52" customFormat="1" ht="15" customHeight="1" thickTop="1" thickBot="1" x14ac:dyDescent="0.35">
      <c r="A105" s="74"/>
      <c r="B105" s="832"/>
      <c r="C105" s="833"/>
      <c r="D105" s="833"/>
      <c r="E105" s="833"/>
      <c r="F105" s="833"/>
      <c r="G105" s="833"/>
      <c r="H105" s="833"/>
      <c r="I105" s="834"/>
      <c r="J105" s="66"/>
      <c r="K105" s="85"/>
    </row>
    <row r="106" spans="1:17" s="52" customFormat="1" ht="15" customHeight="1" thickTop="1" thickBot="1" x14ac:dyDescent="0.35">
      <c r="A106" s="74"/>
      <c r="B106" s="832"/>
      <c r="C106" s="833"/>
      <c r="D106" s="833"/>
      <c r="E106" s="833"/>
      <c r="F106" s="833"/>
      <c r="G106" s="833"/>
      <c r="H106" s="833"/>
      <c r="I106" s="834"/>
      <c r="J106" s="66"/>
      <c r="K106" s="85"/>
    </row>
    <row r="107" spans="1:17" s="52" customFormat="1" ht="15" customHeight="1" thickTop="1" thickBot="1" x14ac:dyDescent="0.35">
      <c r="A107" s="74"/>
      <c r="B107" s="832"/>
      <c r="C107" s="833"/>
      <c r="D107" s="833"/>
      <c r="E107" s="833"/>
      <c r="F107" s="833"/>
      <c r="G107" s="833"/>
      <c r="H107" s="833"/>
      <c r="I107" s="834"/>
      <c r="J107" s="66"/>
      <c r="K107" s="85"/>
    </row>
    <row r="108" spans="1:17" s="52"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18"/>
      <c r="M112" s="18"/>
      <c r="N112" s="18"/>
      <c r="O112" s="271"/>
    </row>
    <row r="113" spans="1:15" customFormat="1" ht="14.5" x14ac:dyDescent="0.35">
      <c r="A113" s="17"/>
      <c r="B113" s="845"/>
      <c r="C113" s="845"/>
      <c r="D113" s="845"/>
      <c r="E113" s="845"/>
      <c r="F113" s="845"/>
      <c r="G113" s="845"/>
      <c r="H113" s="845"/>
      <c r="I113" s="845"/>
      <c r="J113" s="845"/>
      <c r="K113" s="88"/>
      <c r="L113" s="18"/>
      <c r="M113" s="18"/>
      <c r="N113" s="1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Part2 - Nom établissement : </v>
      </c>
      <c r="D138" s="851"/>
      <c r="E138" s="851"/>
      <c r="F138" s="851"/>
      <c r="G138" s="851"/>
      <c r="H138" s="851"/>
      <c r="I138" s="851"/>
      <c r="J138" s="89"/>
      <c r="L138" s="1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18"/>
      <c r="M140" s="18"/>
    </row>
    <row r="141" spans="1:13" s="88" customFormat="1" ht="50.5" customHeight="1" x14ac:dyDescent="0.25">
      <c r="C141" s="243"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0Be9LhLv2ImFRTxSNFggeDr1Q5CZc3mYxDPp2TSULxjxNF9e1SYn+o02pOd6SY+oxkXJf0vw5PnKm1uz/dh4dA==" saltValue="2IF6O2hjR8dSZ7sWU0TCiw==" spinCount="100000" sheet="1" objects="1" scenarios="1" selectLockedCells="1"/>
  <dataConsolidate/>
  <mergeCells count="133">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H81:I81"/>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topLeftCell="A32"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278</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Part3 -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5Od5sCdFxjWXboV+D8TcH3vE+BpwmFAcHRgnJu9YLpGnGavzrhhj00wDKQfzfw8+H5puI7iIUMaQtDz1fDguJQ==" saltValue="eHi7sqq/kcavUgI8imQaB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tabSelected="1" zoomScaleNormal="100" zoomScaleSheetLayoutView="100" workbookViewId="0">
      <selection activeCell="D16" sqref="D16:I16"/>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279</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Part4 -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D0UuPQZyFrDZHipBkkDgLLR/5Cs0H8GmFKqVIAHdNMMMjsar/Jzt/ylDu0rkCdDpvQnGtj4Ni9t91MRdtbhqA==" saltValue="ab5+EAvqAiRSLPXhhF08k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280</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Part5 -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ooRtw2KsBM9FMDwvXDrdTH8mBCmkYPoR8gzG7B0/4pzG3T5DIEHX2NCzmpfADELlX5Lsdyxss6RdoFqIq0sw==" saltValue="RcnFffPlrDek+5v4OdgTJ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C87" sqref="C8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88" t="s">
        <v>52</v>
      </c>
      <c r="B1" s="889"/>
      <c r="C1" s="889"/>
      <c r="D1" s="889"/>
      <c r="E1" s="889"/>
      <c r="F1" s="742"/>
      <c r="G1" s="743"/>
      <c r="H1" s="744"/>
      <c r="I1" s="743"/>
      <c r="J1" s="19"/>
      <c r="K1" s="17"/>
    </row>
    <row r="2" spans="1:15" customFormat="1" ht="15.75" customHeight="1" thickTop="1" thickBot="1" x14ac:dyDescent="0.4">
      <c r="A2" s="890"/>
      <c r="B2" s="891"/>
      <c r="C2" s="891"/>
      <c r="D2" s="891"/>
      <c r="E2" s="891"/>
      <c r="F2" s="742" t="s">
        <v>0</v>
      </c>
      <c r="G2" s="743"/>
      <c r="H2" s="744" t="str">
        <f>IF(VoletGeneral!H10&lt;&gt;"",VoletGeneral!H10,"")</f>
        <v/>
      </c>
      <c r="I2" s="743"/>
      <c r="J2" s="19"/>
      <c r="K2" s="17"/>
    </row>
    <row r="3" spans="1:15" customFormat="1" ht="15.75" customHeight="1" thickTop="1" thickBot="1" x14ac:dyDescent="0.4">
      <c r="A3" s="892"/>
      <c r="B3" s="893"/>
      <c r="C3" s="893"/>
      <c r="D3" s="893"/>
      <c r="E3" s="893"/>
      <c r="F3" s="742" t="s">
        <v>229</v>
      </c>
      <c r="G3" s="743"/>
      <c r="H3" s="943" t="s">
        <v>281</v>
      </c>
      <c r="I3" s="944"/>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5"/>
      <c r="E7" s="946"/>
      <c r="F7" s="946"/>
      <c r="G7" s="946"/>
      <c r="H7" s="946"/>
      <c r="I7" s="947"/>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48"/>
      <c r="E8" s="951"/>
      <c r="F8" s="951"/>
      <c r="G8" s="951"/>
      <c r="H8" s="951"/>
      <c r="I8" s="952"/>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3"/>
      <c r="E9" s="953"/>
      <c r="F9" s="953"/>
      <c r="G9" s="953"/>
      <c r="H9" s="953"/>
      <c r="I9" s="953"/>
      <c r="J9" s="66"/>
      <c r="K9" s="85"/>
    </row>
    <row r="10" spans="1:15" s="497" customFormat="1" ht="15" customHeight="1" thickTop="1" thickBot="1" x14ac:dyDescent="0.35">
      <c r="A10" s="64"/>
      <c r="B10" s="64"/>
      <c r="C10" s="489" t="s">
        <v>39</v>
      </c>
      <c r="D10" s="956"/>
      <c r="E10" s="956"/>
      <c r="F10" s="956"/>
      <c r="G10" s="956"/>
      <c r="H10" s="956"/>
      <c r="I10" s="956"/>
      <c r="J10" s="66"/>
      <c r="K10" s="85"/>
      <c r="M10" s="159" t="s">
        <v>277</v>
      </c>
      <c r="N10" s="161" t="b">
        <f>AND(M7)</f>
        <v>0</v>
      </c>
      <c r="O10" s="160" t="s">
        <v>186</v>
      </c>
    </row>
    <row r="11" spans="1:15" s="497" customFormat="1" ht="16.5" hidden="1" customHeight="1" thickTop="1" thickBot="1" x14ac:dyDescent="0.35">
      <c r="A11" s="58"/>
      <c r="B11" s="42"/>
      <c r="C11" s="957" t="str">
        <f>IF(AND(NOT(M7),(COUNT(aide_à_bloquer)&lt;&gt;0))," Etablissement non éligible au financement, veuillez effacer les données dans les colonnes « Aide demandée ».", "")</f>
        <v/>
      </c>
      <c r="D11" s="958"/>
      <c r="E11" s="958"/>
      <c r="F11" s="958"/>
      <c r="G11" s="958"/>
      <c r="H11" s="958"/>
      <c r="I11" s="959"/>
      <c r="J11" s="62"/>
      <c r="K11" s="85"/>
    </row>
    <row r="12" spans="1:15" s="497" customFormat="1" ht="71" customHeight="1" thickTop="1" thickBot="1" x14ac:dyDescent="0.35">
      <c r="A12" s="58"/>
      <c r="B12" s="42"/>
      <c r="C12" s="499"/>
      <c r="D12" s="963" t="s">
        <v>432</v>
      </c>
      <c r="E12" s="963"/>
      <c r="F12" s="963"/>
      <c r="G12" s="963"/>
      <c r="H12" s="963"/>
      <c r="I12" s="964"/>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48"/>
      <c r="E15" s="961"/>
      <c r="F15" s="961"/>
      <c r="G15" s="961"/>
      <c r="H15" s="961"/>
      <c r="I15" s="962"/>
      <c r="J15" s="66"/>
      <c r="K15" s="85"/>
    </row>
    <row r="16" spans="1:15" s="497" customFormat="1" ht="15" customHeight="1" thickTop="1" thickBot="1" x14ac:dyDescent="0.35">
      <c r="A16" s="58"/>
      <c r="B16" s="58"/>
      <c r="C16" s="490" t="s">
        <v>1</v>
      </c>
      <c r="D16" s="948"/>
      <c r="E16" s="949"/>
      <c r="F16" s="949"/>
      <c r="G16" s="949"/>
      <c r="H16" s="949"/>
      <c r="I16" s="950"/>
      <c r="J16" s="66"/>
      <c r="K16" s="85"/>
    </row>
    <row r="17" spans="1:16377" s="497" customFormat="1" ht="15" customHeight="1" thickTop="1" thickBot="1" x14ac:dyDescent="0.35">
      <c r="A17" s="58"/>
      <c r="B17" s="58"/>
      <c r="C17" s="490" t="s">
        <v>2</v>
      </c>
      <c r="D17" s="948"/>
      <c r="E17" s="949"/>
      <c r="F17" s="949"/>
      <c r="G17" s="949"/>
      <c r="H17" s="949"/>
      <c r="I17" s="950"/>
      <c r="J17" s="66"/>
      <c r="K17" s="85"/>
    </row>
    <row r="18" spans="1:16377" s="497" customFormat="1" ht="15" customHeight="1" thickTop="1" thickBot="1" x14ac:dyDescent="0.35">
      <c r="A18" s="58"/>
      <c r="B18" s="58"/>
      <c r="C18" s="490" t="s">
        <v>28</v>
      </c>
      <c r="D18" s="948"/>
      <c r="E18" s="949"/>
      <c r="F18" s="949"/>
      <c r="G18" s="949"/>
      <c r="H18" s="949"/>
      <c r="I18" s="950"/>
      <c r="J18" s="66"/>
      <c r="K18" s="85"/>
    </row>
    <row r="19" spans="1:16377" s="497" customFormat="1" ht="15" customHeight="1" thickTop="1" thickBot="1" x14ac:dyDescent="0.35">
      <c r="A19" s="58"/>
      <c r="B19" s="58"/>
      <c r="C19" s="490" t="s">
        <v>4</v>
      </c>
      <c r="D19" s="954"/>
      <c r="E19" s="949"/>
      <c r="F19" s="949"/>
      <c r="G19" s="949"/>
      <c r="H19" s="949"/>
      <c r="I19" s="950"/>
      <c r="J19" s="66"/>
      <c r="K19" s="85"/>
    </row>
    <row r="20" spans="1:16377" s="497" customFormat="1" ht="15" customHeight="1" thickTop="1" thickBot="1" x14ac:dyDescent="0.35">
      <c r="A20" s="58"/>
      <c r="B20" s="58"/>
      <c r="C20" s="490" t="s">
        <v>3</v>
      </c>
      <c r="D20" s="955"/>
      <c r="E20" s="955"/>
      <c r="F20" s="955"/>
      <c r="G20" s="955"/>
      <c r="H20" s="955"/>
      <c r="I20" s="955"/>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79"/>
      <c r="E24" s="780"/>
      <c r="F24" s="780"/>
      <c r="G24" s="780"/>
      <c r="H24" s="780"/>
      <c r="I24" s="781"/>
      <c r="J24" s="60"/>
    </row>
    <row r="25" spans="1:16377" s="85" customFormat="1" ht="15" customHeight="1" thickTop="1" thickBot="1" x14ac:dyDescent="0.35">
      <c r="A25" s="74"/>
      <c r="B25" s="712" t="s">
        <v>2</v>
      </c>
      <c r="C25" s="713"/>
      <c r="D25" s="779"/>
      <c r="E25" s="780"/>
      <c r="F25" s="780"/>
      <c r="G25" s="780"/>
      <c r="H25" s="780"/>
      <c r="I25" s="781"/>
      <c r="J25" s="60"/>
    </row>
    <row r="26" spans="1:16377" s="85" customFormat="1" ht="15" customHeight="1" thickTop="1" thickBot="1" x14ac:dyDescent="0.35">
      <c r="A26" s="74"/>
      <c r="B26" s="712" t="s">
        <v>4</v>
      </c>
      <c r="C26" s="713"/>
      <c r="D26" s="779"/>
      <c r="E26" s="780"/>
      <c r="F26" s="780"/>
      <c r="G26" s="780"/>
      <c r="H26" s="780"/>
      <c r="I26" s="781"/>
      <c r="J26" s="60"/>
    </row>
    <row r="27" spans="1:16377" s="85" customFormat="1" ht="15" customHeight="1" thickTop="1" thickBot="1" x14ac:dyDescent="0.35">
      <c r="A27" s="74"/>
      <c r="B27" s="714" t="s">
        <v>3</v>
      </c>
      <c r="C27" s="960"/>
      <c r="D27" s="969"/>
      <c r="E27" s="970"/>
      <c r="F27" s="970"/>
      <c r="G27" s="970"/>
      <c r="H27" s="970"/>
      <c r="I27" s="971"/>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2" t="s">
        <v>258</v>
      </c>
      <c r="C29" s="973"/>
      <c r="D29" s="973"/>
      <c r="E29" s="973"/>
      <c r="F29" s="973"/>
      <c r="G29" s="973"/>
      <c r="H29" s="973"/>
      <c r="I29" s="974"/>
      <c r="J29" s="66"/>
      <c r="K29" s="85"/>
    </row>
    <row r="30" spans="1:16377" s="108" customFormat="1" ht="30" customHeight="1" thickTop="1" thickBot="1" x14ac:dyDescent="0.4">
      <c r="A30" s="107"/>
      <c r="B30" s="975" t="s">
        <v>34</v>
      </c>
      <c r="C30" s="975"/>
      <c r="D30" s="975"/>
      <c r="E30" s="975"/>
      <c r="F30" s="975"/>
      <c r="G30" s="975"/>
      <c r="H30" s="975"/>
      <c r="I30" s="975"/>
      <c r="J30" s="107"/>
      <c r="K30" s="377"/>
    </row>
    <row r="31" spans="1:16377" s="497" customFormat="1" ht="24" customHeight="1" thickTop="1" thickBot="1" x14ac:dyDescent="0.35">
      <c r="A31" s="69"/>
      <c r="B31" s="897" t="s">
        <v>261</v>
      </c>
      <c r="C31" s="898"/>
      <c r="D31" s="976"/>
      <c r="E31" s="420" t="s">
        <v>406</v>
      </c>
      <c r="F31" s="420" t="s">
        <v>72</v>
      </c>
      <c r="G31" s="420" t="s">
        <v>5</v>
      </c>
      <c r="H31" s="420" t="s">
        <v>6</v>
      </c>
      <c r="I31" s="421" t="s">
        <v>7</v>
      </c>
      <c r="J31" s="66"/>
      <c r="K31" s="85"/>
    </row>
    <row r="32" spans="1:16377" s="387" customFormat="1" ht="24" customHeight="1" thickTop="1" thickBot="1" x14ac:dyDescent="0.4">
      <c r="A32" s="383"/>
      <c r="B32" s="870" t="s">
        <v>414</v>
      </c>
      <c r="C32" s="871"/>
      <c r="D32" s="872"/>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0" t="s">
        <v>410</v>
      </c>
      <c r="C33" s="871"/>
      <c r="D33" s="872"/>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4" t="s">
        <v>265</v>
      </c>
      <c r="C34" s="895"/>
      <c r="D34" s="896"/>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0" t="s">
        <v>411</v>
      </c>
      <c r="C35" s="871"/>
      <c r="D35" s="872"/>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0" t="s">
        <v>408</v>
      </c>
      <c r="C36" s="871"/>
      <c r="D36" s="872"/>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6" t="s">
        <v>296</v>
      </c>
      <c r="C37" s="967"/>
      <c r="D37" s="967"/>
      <c r="E37" s="967"/>
      <c r="F37" s="968"/>
      <c r="G37" s="448"/>
      <c r="H37" s="403"/>
      <c r="I37" s="466" t="str">
        <f>IF(OR(ISNUMBER(G37),ISNUMBER(H37)),ROUND(IF(ISNUMBER(G37),G37,0)-IF(ISNUMBER(H37),H37,0),2),"")</f>
        <v/>
      </c>
      <c r="J37" s="66"/>
      <c r="K37" s="85"/>
    </row>
    <row r="38" spans="1:11" s="497" customFormat="1" ht="24" customHeight="1" thickTop="1" thickBot="1" x14ac:dyDescent="0.35">
      <c r="A38" s="69"/>
      <c r="B38" s="966" t="s">
        <v>297</v>
      </c>
      <c r="C38" s="967"/>
      <c r="D38" s="967"/>
      <c r="E38" s="967"/>
      <c r="F38" s="968"/>
      <c r="G38" s="448"/>
      <c r="H38" s="403"/>
      <c r="I38" s="466" t="str">
        <f>IF(OR(ISNUMBER(G38),ISNUMBER(H38)),ROUND(IF(ISNUMBER(G38),G38,0)-IF(ISNUMBER(H38),H38,0),2),"")</f>
        <v/>
      </c>
      <c r="J38" s="66"/>
      <c r="K38" s="85"/>
    </row>
    <row r="39" spans="1:11" s="497" customFormat="1" ht="24" customHeight="1" thickTop="1" thickBot="1" x14ac:dyDescent="0.35">
      <c r="A39" s="69"/>
      <c r="B39" s="940" t="s">
        <v>196</v>
      </c>
      <c r="C39" s="941"/>
      <c r="D39" s="941"/>
      <c r="E39" s="941"/>
      <c r="F39" s="942"/>
      <c r="G39" s="448"/>
      <c r="H39" s="457"/>
      <c r="I39" s="464" t="str">
        <f>IF(OR(ISNUMBER(G39),ISNUMBER(H39)),ROUND(IF(ISNUMBER(G39),G39,0)-IF(ISNUMBER(H39),H39,0),2),"")</f>
        <v/>
      </c>
      <c r="J39" s="66"/>
      <c r="K39" s="85"/>
    </row>
    <row r="40" spans="1:11" s="387" customFormat="1" ht="24" customHeight="1" thickTop="1" thickBot="1" x14ac:dyDescent="0.4">
      <c r="A40" s="383"/>
      <c r="B40" s="897" t="s">
        <v>262</v>
      </c>
      <c r="C40" s="898"/>
      <c r="D40" s="976"/>
      <c r="E40" s="420" t="s">
        <v>406</v>
      </c>
      <c r="F40" s="420" t="s">
        <v>72</v>
      </c>
      <c r="G40" s="420" t="s">
        <v>5</v>
      </c>
      <c r="H40" s="420" t="s">
        <v>6</v>
      </c>
      <c r="I40" s="421" t="s">
        <v>7</v>
      </c>
      <c r="J40" s="384"/>
      <c r="K40" s="386"/>
    </row>
    <row r="41" spans="1:11" s="387" customFormat="1" ht="27.65" customHeight="1" thickTop="1" thickBot="1" x14ac:dyDescent="0.4">
      <c r="A41" s="383"/>
      <c r="B41" s="877" t="s">
        <v>412</v>
      </c>
      <c r="C41" s="878"/>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79"/>
      <c r="C42" s="880"/>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0" t="s">
        <v>410</v>
      </c>
      <c r="C43" s="871"/>
      <c r="D43" s="872"/>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0" t="s">
        <v>265</v>
      </c>
      <c r="C44" s="871"/>
      <c r="D44" s="872"/>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0" t="s">
        <v>411</v>
      </c>
      <c r="C45" s="871"/>
      <c r="D45" s="872"/>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4" t="s">
        <v>408</v>
      </c>
      <c r="C46" s="895"/>
      <c r="D46" s="896"/>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59" t="s">
        <v>42</v>
      </c>
      <c r="C47" s="860"/>
      <c r="D47" s="860"/>
      <c r="E47" s="861"/>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5" t="s">
        <v>268</v>
      </c>
      <c r="C49" s="965"/>
      <c r="D49" s="965"/>
      <c r="E49" s="965"/>
      <c r="F49" s="965"/>
      <c r="G49" s="965"/>
      <c r="H49" s="965"/>
      <c r="I49" s="965"/>
      <c r="J49" s="66"/>
      <c r="K49" s="71"/>
      <c r="L49" s="131"/>
      <c r="M49" s="205"/>
      <c r="N49" s="205"/>
      <c r="O49" s="205"/>
      <c r="P49" s="205"/>
      <c r="Q49" s="205"/>
    </row>
    <row r="50" spans="1:17" s="497" customFormat="1" ht="24" customHeight="1" thickTop="1" thickBot="1" x14ac:dyDescent="0.35">
      <c r="A50" s="69"/>
      <c r="B50" s="867" t="s">
        <v>404</v>
      </c>
      <c r="C50" s="868"/>
      <c r="D50" s="868"/>
      <c r="E50" s="868"/>
      <c r="F50" s="869"/>
      <c r="G50" s="422" t="s">
        <v>5</v>
      </c>
      <c r="H50" s="420" t="s">
        <v>6</v>
      </c>
      <c r="I50" s="421" t="s">
        <v>7</v>
      </c>
      <c r="J50" s="66"/>
      <c r="K50" s="85"/>
    </row>
    <row r="51" spans="1:17" s="497" customFormat="1" ht="24" customHeight="1" thickTop="1" thickBot="1" x14ac:dyDescent="0.35">
      <c r="A51" s="69"/>
      <c r="B51" s="400"/>
      <c r="C51" s="414" t="s">
        <v>260</v>
      </c>
      <c r="D51" s="401"/>
      <c r="E51" s="862" t="s">
        <v>12</v>
      </c>
      <c r="F51" s="863"/>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5" t="s">
        <v>43</v>
      </c>
      <c r="C53" s="965"/>
      <c r="D53" s="965"/>
      <c r="E53" s="965"/>
      <c r="F53" s="965"/>
      <c r="G53" s="965"/>
      <c r="H53" s="965"/>
      <c r="I53" s="965"/>
      <c r="J53" s="66"/>
      <c r="K53" s="71"/>
      <c r="L53" s="131"/>
      <c r="M53" s="205"/>
      <c r="N53" s="205"/>
      <c r="O53" s="205"/>
      <c r="P53" s="205"/>
      <c r="Q53" s="205"/>
    </row>
    <row r="54" spans="1:17" s="497" customFormat="1" ht="24" customHeight="1" thickTop="1" thickBot="1" x14ac:dyDescent="0.35">
      <c r="A54" s="69"/>
      <c r="B54" s="906"/>
      <c r="C54" s="907"/>
      <c r="D54" s="492"/>
      <c r="E54" s="492"/>
      <c r="F54" s="402"/>
      <c r="G54" s="422" t="s">
        <v>5</v>
      </c>
      <c r="H54" s="420" t="s">
        <v>6</v>
      </c>
      <c r="I54" s="421" t="s">
        <v>7</v>
      </c>
      <c r="J54" s="66"/>
      <c r="K54" s="85"/>
    </row>
    <row r="55" spans="1:17" s="497" customFormat="1" ht="24" customHeight="1" thickTop="1" thickBot="1" x14ac:dyDescent="0.35">
      <c r="A55" s="69"/>
      <c r="B55" s="986" t="s">
        <v>160</v>
      </c>
      <c r="C55" s="987"/>
      <c r="D55" s="987"/>
      <c r="E55" s="987"/>
      <c r="F55" s="988"/>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78" t="s">
        <v>44</v>
      </c>
      <c r="C56" s="979"/>
      <c r="D56" s="979"/>
      <c r="E56" s="979"/>
      <c r="F56" s="980"/>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2" t="s">
        <v>161</v>
      </c>
      <c r="C57" s="883"/>
      <c r="D57" s="883"/>
      <c r="E57" s="883"/>
      <c r="F57" s="884"/>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2" t="s">
        <v>264</v>
      </c>
      <c r="C58" s="885"/>
      <c r="D58" s="885"/>
      <c r="E58" s="885"/>
      <c r="F58" s="885"/>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77" t="s">
        <v>259</v>
      </c>
      <c r="C60" s="977"/>
      <c r="D60" s="977"/>
      <c r="E60" s="977"/>
      <c r="F60" s="977"/>
      <c r="G60" s="977"/>
      <c r="H60" s="977"/>
      <c r="I60" s="977"/>
      <c r="J60" s="66"/>
      <c r="K60" s="71"/>
      <c r="L60" s="131"/>
      <c r="M60" s="205"/>
      <c r="N60" s="205"/>
      <c r="O60" s="205"/>
      <c r="P60" s="205"/>
      <c r="Q60" s="205"/>
    </row>
    <row r="61" spans="1:17" s="497" customFormat="1" ht="24" customHeight="1" thickTop="1" thickBot="1" x14ac:dyDescent="0.35">
      <c r="A61" s="69"/>
      <c r="B61" s="981"/>
      <c r="C61" s="982"/>
      <c r="D61" s="495"/>
      <c r="E61" s="495"/>
      <c r="F61" s="392"/>
      <c r="G61" s="422" t="s">
        <v>5</v>
      </c>
      <c r="H61" s="425" t="s">
        <v>6</v>
      </c>
      <c r="I61" s="421" t="s">
        <v>7</v>
      </c>
      <c r="J61" s="66"/>
      <c r="K61" s="85"/>
    </row>
    <row r="62" spans="1:17" s="497" customFormat="1" ht="24" customHeight="1" thickTop="1" thickBot="1" x14ac:dyDescent="0.35">
      <c r="A62" s="69"/>
      <c r="B62" s="862" t="s">
        <v>259</v>
      </c>
      <c r="C62" s="885"/>
      <c r="D62" s="885"/>
      <c r="E62" s="885"/>
      <c r="F62" s="863"/>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77" t="s">
        <v>14</v>
      </c>
      <c r="C64" s="977"/>
      <c r="D64" s="977"/>
      <c r="E64" s="977"/>
      <c r="F64" s="977"/>
      <c r="G64" s="977"/>
      <c r="H64" s="977"/>
      <c r="I64" s="977"/>
      <c r="J64" s="66"/>
      <c r="K64" s="71"/>
      <c r="L64" s="131"/>
      <c r="M64" s="205"/>
      <c r="N64" s="205"/>
      <c r="O64" s="205"/>
      <c r="P64" s="205"/>
      <c r="Q64" s="205"/>
    </row>
    <row r="65" spans="1:17" s="497" customFormat="1" ht="24" customHeight="1" thickTop="1" thickBot="1" x14ac:dyDescent="0.35">
      <c r="A65" s="69"/>
      <c r="B65" s="981"/>
      <c r="C65" s="982"/>
      <c r="D65" s="495"/>
      <c r="E65" s="495"/>
      <c r="F65" s="392"/>
      <c r="G65" s="422" t="s">
        <v>5</v>
      </c>
      <c r="H65" s="425" t="s">
        <v>6</v>
      </c>
      <c r="I65" s="421" t="s">
        <v>7</v>
      </c>
      <c r="J65" s="66"/>
      <c r="K65" s="85"/>
    </row>
    <row r="66" spans="1:17" s="497" customFormat="1" ht="24" customHeight="1" thickTop="1" thickBot="1" x14ac:dyDescent="0.35">
      <c r="A66" s="69"/>
      <c r="B66" s="862" t="s">
        <v>14</v>
      </c>
      <c r="C66" s="885"/>
      <c r="D66" s="885"/>
      <c r="E66" s="885"/>
      <c r="F66" s="863"/>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89"/>
      <c r="C69" s="990"/>
      <c r="D69" s="990"/>
      <c r="E69" s="990"/>
      <c r="F69" s="990"/>
      <c r="G69" s="990"/>
      <c r="H69" s="990"/>
      <c r="I69" s="991"/>
      <c r="J69" s="62"/>
      <c r="K69" s="85"/>
    </row>
    <row r="70" spans="1:17" s="497" customFormat="1" ht="24" customHeight="1" thickTop="1" thickBot="1" x14ac:dyDescent="0.35">
      <c r="A70" s="69"/>
      <c r="B70" s="921"/>
      <c r="C70" s="922"/>
      <c r="D70" s="922"/>
      <c r="E70" s="922"/>
      <c r="F70" s="923"/>
      <c r="G70" s="426" t="s">
        <v>46</v>
      </c>
      <c r="H70" s="425" t="s">
        <v>6</v>
      </c>
      <c r="I70" s="427" t="s">
        <v>7</v>
      </c>
      <c r="J70" s="66"/>
      <c r="K70" s="85"/>
    </row>
    <row r="71" spans="1:17" s="497" customFormat="1" ht="24" customHeight="1" thickTop="1" thickBot="1" x14ac:dyDescent="0.35">
      <c r="A71" s="69"/>
      <c r="B71" s="915" t="s">
        <v>164</v>
      </c>
      <c r="C71" s="985"/>
      <c r="D71" s="985"/>
      <c r="E71" s="992"/>
      <c r="F71" s="993"/>
      <c r="G71" s="35">
        <f>SUM(G47,G51,G58,G62,G66)</f>
        <v>0</v>
      </c>
      <c r="H71" s="35">
        <f>SUM(H47,H51,H58,H62,H66)</f>
        <v>0</v>
      </c>
      <c r="I71" s="37">
        <f>SUM(I47,I51,I58,I62,I66)</f>
        <v>0</v>
      </c>
      <c r="J71" s="66"/>
      <c r="K71" s="85"/>
    </row>
    <row r="72" spans="1:17" s="497" customFormat="1" ht="24" customHeight="1" thickTop="1" thickBot="1" x14ac:dyDescent="0.35">
      <c r="A72" s="69"/>
      <c r="B72" s="908" t="str">
        <f xml:space="preserve"> "Frais généraux (max : "&amp;Réglages!I16&amp;"% pour l’ensemble du projet)"</f>
        <v>Frais généraux (max : 20% pour l’ensemble du projet)</v>
      </c>
      <c r="C72" s="985"/>
      <c r="D72" s="985"/>
      <c r="E72" s="443"/>
      <c r="F72" s="469" t="s">
        <v>84</v>
      </c>
      <c r="G72" s="36">
        <f>H72</f>
        <v>0</v>
      </c>
      <c r="H72" s="36">
        <f>IF($M$7,(H71)*E72/100,0)</f>
        <v>0</v>
      </c>
      <c r="I72" s="429"/>
      <c r="J72" s="66"/>
      <c r="K72" s="85"/>
    </row>
    <row r="73" spans="1:17" s="497" customFormat="1" ht="24" customHeight="1" thickTop="1" thickBot="1" x14ac:dyDescent="0.35">
      <c r="A73" s="69"/>
      <c r="B73" s="915" t="s">
        <v>53</v>
      </c>
      <c r="C73" s="985"/>
      <c r="D73" s="985"/>
      <c r="E73" s="444"/>
      <c r="F73" s="95" t="s">
        <v>84</v>
      </c>
      <c r="G73" s="35">
        <f>IF($M$8,(G47-G37)*E73/100,0)</f>
        <v>0</v>
      </c>
      <c r="H73" s="428"/>
      <c r="I73" s="33">
        <f>G73</f>
        <v>0</v>
      </c>
      <c r="J73" s="66"/>
      <c r="K73" s="85"/>
    </row>
    <row r="74" spans="1:17" s="497" customFormat="1" ht="24" customHeight="1" thickTop="1" thickBot="1" x14ac:dyDescent="0.35">
      <c r="A74" s="69"/>
      <c r="B74" s="813" t="s">
        <v>8</v>
      </c>
      <c r="C74" s="814"/>
      <c r="D74" s="814"/>
      <c r="E74" s="814"/>
      <c r="F74" s="815"/>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27" t="s">
        <v>417</v>
      </c>
      <c r="C76" s="927"/>
      <c r="D76" s="927"/>
      <c r="E76" s="927"/>
      <c r="F76" s="927"/>
      <c r="G76" s="480"/>
      <c r="H76" s="241">
        <f>SUM(H32)</f>
        <v>0</v>
      </c>
      <c r="I76" s="233" t="s">
        <v>136</v>
      </c>
      <c r="J76" s="231"/>
      <c r="K76" s="231"/>
      <c r="L76" s="231"/>
      <c r="M76" s="231"/>
      <c r="N76" s="228"/>
      <c r="O76" s="228"/>
      <c r="P76" s="228"/>
      <c r="Q76" s="228"/>
    </row>
    <row r="77" spans="1:17" s="85" customFormat="1" ht="21" hidden="1" customHeight="1" thickTop="1" thickBot="1" x14ac:dyDescent="0.35">
      <c r="B77" s="927" t="str">
        <f>"Aide demandée personnels fonctionnaires de recherche / Aide demandée hors frais généraux (max "&amp;Réglages!$I$19&amp;"%) : "</f>
        <v xml:space="preserve">Aide demandée personnels fonctionnaires de recherche / Aide demandée hors frais généraux (max 40%) : </v>
      </c>
      <c r="C77" s="927"/>
      <c r="D77" s="927"/>
      <c r="E77" s="927"/>
      <c r="F77" s="927"/>
      <c r="G77" s="480"/>
      <c r="H77" s="241">
        <f>H76/(H71+0.0001)*100</f>
        <v>0</v>
      </c>
      <c r="I77" s="233" t="s">
        <v>98</v>
      </c>
      <c r="J77" s="232"/>
      <c r="K77" s="231"/>
      <c r="L77" s="231"/>
      <c r="M77" s="231"/>
      <c r="N77" s="228"/>
      <c r="O77" s="228"/>
      <c r="P77" s="228"/>
      <c r="Q77" s="228"/>
    </row>
    <row r="78" spans="1:17" s="85" customFormat="1" ht="13.15" hidden="1" customHeight="1" thickTop="1" x14ac:dyDescent="0.3">
      <c r="B78" s="801" t="s">
        <v>420</v>
      </c>
      <c r="C78" s="801"/>
      <c r="D78" s="801"/>
      <c r="E78" s="801"/>
      <c r="F78" s="801"/>
      <c r="G78" s="481"/>
      <c r="H78" s="475"/>
      <c r="I78" s="477" t="str">
        <f>I32</f>
        <v xml:space="preserve"> </v>
      </c>
      <c r="J78" s="232"/>
      <c r="K78" s="231"/>
      <c r="L78" s="231"/>
      <c r="M78" s="231"/>
      <c r="N78" s="228"/>
      <c r="O78" s="228"/>
      <c r="P78" s="228"/>
      <c r="Q78" s="228"/>
    </row>
    <row r="79" spans="1:17" s="85" customFormat="1" ht="13.15" hidden="1" customHeight="1" x14ac:dyDescent="0.3">
      <c r="B79" s="802" t="s">
        <v>419</v>
      </c>
      <c r="C79" s="802"/>
      <c r="D79" s="802"/>
      <c r="E79" s="802"/>
      <c r="F79" s="802"/>
      <c r="G79" s="482"/>
      <c r="H79" s="476"/>
      <c r="I79" s="478">
        <f>SUM(I41:I42)</f>
        <v>0</v>
      </c>
      <c r="J79" s="232"/>
      <c r="K79" s="231"/>
      <c r="L79" s="472" t="s">
        <v>416</v>
      </c>
      <c r="M79" s="231"/>
      <c r="N79" s="228"/>
      <c r="O79" s="228"/>
      <c r="P79" s="228"/>
      <c r="Q79" s="228"/>
    </row>
    <row r="80" spans="1:17" s="85" customFormat="1" ht="21" hidden="1" customHeight="1" thickBot="1" x14ac:dyDescent="0.35">
      <c r="B80" s="930" t="s">
        <v>415</v>
      </c>
      <c r="C80" s="930"/>
      <c r="D80" s="930"/>
      <c r="E80" s="930"/>
      <c r="F80" s="930"/>
      <c r="G80" s="483"/>
      <c r="H80" s="473"/>
      <c r="I80" s="479">
        <f>SUM(I78:I79)</f>
        <v>0</v>
      </c>
      <c r="J80" s="231"/>
      <c r="K80" s="231"/>
      <c r="L80" s="474" t="str">
        <f>IF(H76+I80=SUM(G32,G41:G42),"ok","erreur")</f>
        <v>ok</v>
      </c>
      <c r="M80" s="231"/>
      <c r="N80" s="228"/>
      <c r="O80" s="228"/>
      <c r="P80" s="228"/>
      <c r="Q80" s="228"/>
    </row>
    <row r="81" spans="1:17" s="85" customFormat="1" ht="29.5" customHeight="1" thickTop="1" thickBot="1" x14ac:dyDescent="0.35">
      <c r="A81" s="225"/>
      <c r="B81" s="226"/>
      <c r="C81" s="39"/>
      <c r="D81" s="40"/>
      <c r="E81" s="40"/>
      <c r="F81" s="41"/>
      <c r="G81" s="240" t="str">
        <f>IF(G77&gt;Réglages!$I$19,"Attention : taux d’aide des personnels fonctionnaires dépassé","")</f>
        <v/>
      </c>
      <c r="H81" s="812" t="str">
        <f>IF(I74&lt;0.1, "Attention : apport obligatoire pour chaque partenaire", "")</f>
        <v>Attention : apport obligatoire pour chaque partenaire</v>
      </c>
      <c r="I81" s="812"/>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6" t="s">
        <v>47</v>
      </c>
      <c r="C85" s="931"/>
      <c r="D85" s="983" t="s">
        <v>48</v>
      </c>
      <c r="E85" s="984"/>
      <c r="F85" s="984"/>
      <c r="G85" s="984"/>
      <c r="H85" s="494" t="s">
        <v>49</v>
      </c>
      <c r="I85" s="83" t="s">
        <v>35</v>
      </c>
      <c r="J85" s="66"/>
      <c r="K85" s="71"/>
      <c r="L85" s="131"/>
      <c r="M85" s="205"/>
      <c r="N85" s="205"/>
      <c r="O85" s="205"/>
      <c r="P85" s="205"/>
      <c r="Q85" s="205"/>
    </row>
    <row r="86" spans="1:17" s="497" customFormat="1" ht="14.65" customHeight="1" thickTop="1" thickBot="1" x14ac:dyDescent="0.35">
      <c r="A86" s="75"/>
      <c r="B86" s="911" t="s">
        <v>149</v>
      </c>
      <c r="C86" s="912"/>
      <c r="D86" s="912"/>
      <c r="E86" s="912"/>
      <c r="F86" s="912"/>
      <c r="G86" s="912"/>
      <c r="H86" s="912"/>
      <c r="I86" s="913"/>
      <c r="J86" s="76"/>
      <c r="K86" s="85"/>
      <c r="L86" s="131"/>
      <c r="M86" s="141"/>
      <c r="N86" s="141"/>
      <c r="O86" s="141"/>
      <c r="P86" s="141"/>
      <c r="Q86" s="141"/>
    </row>
    <row r="87" spans="1:17" s="497" customFormat="1" ht="15" customHeight="1" thickTop="1" thickBot="1" x14ac:dyDescent="0.35">
      <c r="A87" s="69"/>
      <c r="B87" s="199">
        <v>1</v>
      </c>
      <c r="C87" s="493"/>
      <c r="D87" s="932"/>
      <c r="E87" s="933"/>
      <c r="F87" s="933"/>
      <c r="G87" s="933"/>
      <c r="H87" s="114"/>
      <c r="I87" s="115"/>
      <c r="J87" s="66"/>
      <c r="K87" s="71"/>
      <c r="L87" s="131"/>
      <c r="M87" s="205"/>
      <c r="N87" s="205"/>
      <c r="O87" s="205"/>
      <c r="P87" s="205"/>
      <c r="Q87" s="205"/>
    </row>
    <row r="88" spans="1:17" s="497" customFormat="1" ht="15" customHeight="1" thickTop="1" thickBot="1" x14ac:dyDescent="0.35">
      <c r="A88" s="69"/>
      <c r="B88" s="199">
        <v>2</v>
      </c>
      <c r="C88" s="493"/>
      <c r="D88" s="932"/>
      <c r="E88" s="933"/>
      <c r="F88" s="933"/>
      <c r="G88" s="933"/>
      <c r="H88" s="114"/>
      <c r="I88" s="115"/>
      <c r="J88" s="66"/>
      <c r="K88" s="71"/>
      <c r="L88" s="131"/>
      <c r="M88" s="205"/>
      <c r="N88" s="205"/>
      <c r="O88" s="205"/>
      <c r="P88" s="205"/>
      <c r="Q88" s="205"/>
    </row>
    <row r="89" spans="1:17" s="497" customFormat="1" ht="15" customHeight="1" thickTop="1" thickBot="1" x14ac:dyDescent="0.35">
      <c r="A89" s="69"/>
      <c r="B89" s="199">
        <v>3</v>
      </c>
      <c r="C89" s="493" t="s">
        <v>37</v>
      </c>
      <c r="D89" s="932" t="s">
        <v>37</v>
      </c>
      <c r="E89" s="932"/>
      <c r="F89" s="932"/>
      <c r="G89" s="932"/>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2" t="s">
        <v>37</v>
      </c>
      <c r="E90" s="932"/>
      <c r="F90" s="932"/>
      <c r="G90" s="932"/>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2" t="s">
        <v>37</v>
      </c>
      <c r="E91" s="932"/>
      <c r="F91" s="932"/>
      <c r="G91" s="932"/>
      <c r="H91" s="114" t="s">
        <v>37</v>
      </c>
      <c r="I91" s="115" t="s">
        <v>37</v>
      </c>
      <c r="J91" s="66"/>
      <c r="K91" s="71"/>
      <c r="L91" s="131"/>
      <c r="M91" s="205"/>
      <c r="N91" s="205"/>
      <c r="O91" s="205"/>
      <c r="P91" s="205"/>
      <c r="Q91" s="205"/>
    </row>
    <row r="92" spans="1:17" s="497" customFormat="1" ht="15" customHeight="1" thickTop="1" thickBot="1" x14ac:dyDescent="0.35">
      <c r="A92" s="69"/>
      <c r="B92" s="813" t="s">
        <v>151</v>
      </c>
      <c r="C92" s="814"/>
      <c r="D92" s="814"/>
      <c r="E92" s="814"/>
      <c r="F92" s="814"/>
      <c r="G92" s="815"/>
      <c r="H92" s="70">
        <f>SUM(H87:H91)</f>
        <v>0</v>
      </c>
      <c r="I92" s="84">
        <f>SUM(I87:I91)</f>
        <v>0</v>
      </c>
      <c r="J92" s="66"/>
      <c r="K92" s="71"/>
      <c r="L92" s="131"/>
      <c r="M92" s="205"/>
      <c r="N92" s="205"/>
      <c r="O92" s="205"/>
      <c r="P92" s="205"/>
      <c r="Q92" s="205"/>
    </row>
    <row r="93" spans="1:17" s="497" customFormat="1" ht="15.4" customHeight="1" thickTop="1" thickBot="1" x14ac:dyDescent="0.35">
      <c r="A93" s="75"/>
      <c r="B93" s="911" t="s">
        <v>150</v>
      </c>
      <c r="C93" s="912"/>
      <c r="D93" s="912"/>
      <c r="E93" s="912"/>
      <c r="F93" s="912"/>
      <c r="G93" s="912"/>
      <c r="H93" s="912"/>
      <c r="I93" s="913"/>
      <c r="J93" s="76"/>
      <c r="K93" s="85"/>
      <c r="L93" s="131"/>
      <c r="M93" s="141"/>
      <c r="N93" s="141"/>
      <c r="O93" s="141"/>
      <c r="P93" s="141"/>
      <c r="Q93" s="141"/>
    </row>
    <row r="94" spans="1:17" s="497" customFormat="1" ht="15" customHeight="1" thickTop="1" thickBot="1" x14ac:dyDescent="0.35">
      <c r="A94" s="69"/>
      <c r="B94" s="199">
        <v>1</v>
      </c>
      <c r="C94" s="493"/>
      <c r="D94" s="932"/>
      <c r="E94" s="933"/>
      <c r="F94" s="933"/>
      <c r="G94" s="933"/>
      <c r="H94" s="114"/>
      <c r="I94" s="115"/>
      <c r="J94" s="66"/>
      <c r="K94" s="71"/>
      <c r="L94" s="131"/>
      <c r="M94" s="205"/>
      <c r="N94" s="205"/>
      <c r="O94" s="205"/>
      <c r="P94" s="205"/>
      <c r="Q94" s="205"/>
    </row>
    <row r="95" spans="1:17" s="497" customFormat="1" ht="15" customHeight="1" thickTop="1" thickBot="1" x14ac:dyDescent="0.35">
      <c r="A95" s="69"/>
      <c r="B95" s="199">
        <v>2</v>
      </c>
      <c r="C95" s="493"/>
      <c r="D95" s="932"/>
      <c r="E95" s="933"/>
      <c r="F95" s="933"/>
      <c r="G95" s="933"/>
      <c r="H95" s="114"/>
      <c r="I95" s="115"/>
      <c r="J95" s="66"/>
      <c r="K95" s="71"/>
      <c r="L95" s="131"/>
      <c r="M95" s="205"/>
      <c r="N95" s="205"/>
      <c r="O95" s="205"/>
      <c r="P95" s="205"/>
      <c r="Q95" s="205"/>
    </row>
    <row r="96" spans="1:17" s="497" customFormat="1" ht="15" customHeight="1" thickTop="1" thickBot="1" x14ac:dyDescent="0.35">
      <c r="A96" s="69"/>
      <c r="B96" s="199">
        <v>3</v>
      </c>
      <c r="C96" s="493" t="s">
        <v>37</v>
      </c>
      <c r="D96" s="932" t="s">
        <v>37</v>
      </c>
      <c r="E96" s="932"/>
      <c r="F96" s="932"/>
      <c r="G96" s="932"/>
      <c r="H96" s="114"/>
      <c r="I96" s="115" t="s">
        <v>37</v>
      </c>
      <c r="J96" s="66"/>
      <c r="K96" s="71"/>
      <c r="L96" s="131"/>
      <c r="M96" s="205"/>
      <c r="N96" s="205"/>
      <c r="O96" s="205"/>
      <c r="P96" s="205"/>
      <c r="Q96" s="205"/>
    </row>
    <row r="97" spans="1:17" s="497" customFormat="1" ht="15" customHeight="1" thickTop="1" thickBot="1" x14ac:dyDescent="0.35">
      <c r="A97" s="69"/>
      <c r="B97" s="813" t="s">
        <v>152</v>
      </c>
      <c r="C97" s="814"/>
      <c r="D97" s="814"/>
      <c r="E97" s="814"/>
      <c r="F97" s="814"/>
      <c r="G97" s="815"/>
      <c r="H97" s="70">
        <f>SUM(H94:H96)</f>
        <v>0</v>
      </c>
      <c r="I97" s="84">
        <f>SUM(I94:I96)</f>
        <v>0</v>
      </c>
      <c r="J97" s="66"/>
      <c r="K97" s="71"/>
      <c r="L97" s="131"/>
      <c r="M97" s="205"/>
      <c r="N97" s="205"/>
      <c r="O97" s="205"/>
      <c r="P97" s="205"/>
      <c r="Q97" s="205"/>
    </row>
    <row r="98" spans="1:17" s="497" customFormat="1" ht="15" customHeight="1" thickTop="1" thickBot="1" x14ac:dyDescent="0.35">
      <c r="A98" s="69"/>
      <c r="B98" s="813" t="s">
        <v>177</v>
      </c>
      <c r="C98" s="814"/>
      <c r="D98" s="814"/>
      <c r="E98" s="814"/>
      <c r="F98" s="814"/>
      <c r="G98" s="815"/>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2"/>
      <c r="C103" s="833"/>
      <c r="D103" s="833"/>
      <c r="E103" s="833"/>
      <c r="F103" s="833"/>
      <c r="G103" s="833"/>
      <c r="H103" s="833"/>
      <c r="I103" s="834"/>
      <c r="J103" s="66"/>
      <c r="K103" s="85"/>
    </row>
    <row r="104" spans="1:17" s="497" customFormat="1" ht="15" customHeight="1" thickTop="1" thickBot="1" x14ac:dyDescent="0.35">
      <c r="A104" s="74"/>
      <c r="B104" s="832"/>
      <c r="C104" s="833"/>
      <c r="D104" s="833"/>
      <c r="E104" s="833"/>
      <c r="F104" s="833"/>
      <c r="G104" s="833"/>
      <c r="H104" s="833"/>
      <c r="I104" s="834"/>
      <c r="J104" s="66"/>
      <c r="K104" s="85"/>
    </row>
    <row r="105" spans="1:17" s="497" customFormat="1" ht="15" customHeight="1" thickTop="1" thickBot="1" x14ac:dyDescent="0.35">
      <c r="A105" s="74"/>
      <c r="B105" s="832"/>
      <c r="C105" s="833"/>
      <c r="D105" s="833"/>
      <c r="E105" s="833"/>
      <c r="F105" s="833"/>
      <c r="G105" s="833"/>
      <c r="H105" s="833"/>
      <c r="I105" s="834"/>
      <c r="J105" s="66"/>
      <c r="K105" s="85"/>
    </row>
    <row r="106" spans="1:17" s="497" customFormat="1" ht="15" customHeight="1" thickTop="1" thickBot="1" x14ac:dyDescent="0.35">
      <c r="A106" s="74"/>
      <c r="B106" s="832"/>
      <c r="C106" s="833"/>
      <c r="D106" s="833"/>
      <c r="E106" s="833"/>
      <c r="F106" s="833"/>
      <c r="G106" s="833"/>
      <c r="H106" s="833"/>
      <c r="I106" s="834"/>
      <c r="J106" s="66"/>
      <c r="K106" s="85"/>
    </row>
    <row r="107" spans="1:17" s="497" customFormat="1" ht="15" customHeight="1" thickTop="1" thickBot="1" x14ac:dyDescent="0.35">
      <c r="A107" s="74"/>
      <c r="B107" s="832"/>
      <c r="C107" s="833"/>
      <c r="D107" s="833"/>
      <c r="E107" s="833"/>
      <c r="F107" s="833"/>
      <c r="G107" s="833"/>
      <c r="H107" s="833"/>
      <c r="I107" s="834"/>
      <c r="J107" s="66"/>
      <c r="K107" s="85"/>
    </row>
    <row r="108" spans="1:17" s="497" customFormat="1" ht="15" customHeight="1" thickTop="1" thickBot="1" x14ac:dyDescent="0.35">
      <c r="A108" s="74"/>
      <c r="B108" s="835"/>
      <c r="C108" s="836"/>
      <c r="D108" s="836"/>
      <c r="E108" s="836"/>
      <c r="F108" s="836"/>
      <c r="G108" s="836"/>
      <c r="H108" s="836"/>
      <c r="I108" s="837"/>
      <c r="J108" s="66"/>
      <c r="K108" s="85"/>
    </row>
    <row r="109" spans="1:17" ht="15" customHeight="1" thickTop="1" thickBot="1" x14ac:dyDescent="0.3">
      <c r="A109" s="77"/>
      <c r="B109" s="841" t="s">
        <v>51</v>
      </c>
      <c r="C109" s="934"/>
      <c r="D109" s="934"/>
      <c r="E109" s="934"/>
      <c r="F109" s="934"/>
      <c r="G109" s="934"/>
      <c r="H109" s="934"/>
      <c r="I109" s="934"/>
      <c r="J109" s="78"/>
    </row>
    <row r="110" spans="1:17" ht="15" customHeight="1" thickTop="1" thickBot="1" x14ac:dyDescent="0.3">
      <c r="A110" s="77"/>
      <c r="B110" s="935"/>
      <c r="C110" s="936"/>
      <c r="D110" s="936"/>
      <c r="E110" s="936"/>
      <c r="F110" s="936"/>
      <c r="G110" s="936"/>
      <c r="H110" s="936"/>
      <c r="I110" s="936"/>
      <c r="J110" s="78"/>
    </row>
    <row r="111" spans="1:17" ht="15" customHeight="1" thickTop="1" thickBot="1" x14ac:dyDescent="0.3">
      <c r="A111" s="79"/>
      <c r="B111" s="935"/>
      <c r="C111" s="934"/>
      <c r="D111" s="934"/>
      <c r="E111" s="934"/>
      <c r="F111" s="934"/>
      <c r="G111" s="934"/>
      <c r="H111" s="934"/>
      <c r="I111" s="934"/>
      <c r="J111" s="78"/>
    </row>
    <row r="112" spans="1:17" customFormat="1" ht="15" customHeight="1" thickTop="1" x14ac:dyDescent="0.35">
      <c r="A112" s="17"/>
      <c r="B112" s="845" t="s">
        <v>237</v>
      </c>
      <c r="C112" s="845"/>
      <c r="D112" s="845"/>
      <c r="E112" s="845"/>
      <c r="F112" s="845"/>
      <c r="G112" s="845"/>
      <c r="H112" s="845"/>
      <c r="I112" s="845"/>
      <c r="J112" s="845"/>
      <c r="K112" s="88"/>
      <c r="L112" s="498"/>
      <c r="M112" s="498"/>
      <c r="N112" s="498"/>
      <c r="O112" s="271"/>
    </row>
    <row r="113" spans="1:15" customFormat="1" ht="14.5" x14ac:dyDescent="0.35">
      <c r="A113" s="17"/>
      <c r="B113" s="845"/>
      <c r="C113" s="845"/>
      <c r="D113" s="845"/>
      <c r="E113" s="845"/>
      <c r="F113" s="845"/>
      <c r="G113" s="845"/>
      <c r="H113" s="845"/>
      <c r="I113" s="845"/>
      <c r="J113" s="845"/>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48" t="s">
        <v>266</v>
      </c>
      <c r="C115" s="848"/>
      <c r="D115" s="848"/>
      <c r="E115" s="848"/>
      <c r="F115" s="848"/>
      <c r="G115" s="848"/>
      <c r="H115" s="848"/>
      <c r="I115" s="848"/>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08" t="s">
        <v>267</v>
      </c>
      <c r="C117" s="808"/>
      <c r="D117" s="808"/>
      <c r="E117" s="808"/>
      <c r="F117" s="808"/>
      <c r="G117" s="808"/>
      <c r="H117" s="808"/>
      <c r="I117" s="808"/>
      <c r="J117" s="371"/>
      <c r="K117" s="371"/>
      <c r="L117" s="371"/>
      <c r="M117" s="371"/>
      <c r="N117" s="371"/>
      <c r="O117" s="271"/>
    </row>
    <row r="118" spans="1:15" customFormat="1" ht="33" customHeight="1" x14ac:dyDescent="0.35">
      <c r="A118" s="17"/>
      <c r="B118" s="847" t="s">
        <v>263</v>
      </c>
      <c r="C118" s="847"/>
      <c r="D118" s="847"/>
      <c r="E118" s="847"/>
      <c r="F118" s="847"/>
      <c r="G118" s="847"/>
      <c r="H118" s="847"/>
      <c r="I118" s="847"/>
      <c r="J118" s="371"/>
      <c r="K118" s="371"/>
      <c r="L118" s="371"/>
      <c r="M118" s="371"/>
      <c r="N118" s="371"/>
      <c r="O118" s="271"/>
    </row>
    <row r="119" spans="1:15" customFormat="1" ht="33" customHeight="1" x14ac:dyDescent="0.35">
      <c r="A119" s="17"/>
      <c r="B119" s="808" t="s">
        <v>250</v>
      </c>
      <c r="C119" s="808"/>
      <c r="D119" s="808"/>
      <c r="E119" s="808"/>
      <c r="F119" s="808"/>
      <c r="G119" s="808"/>
      <c r="H119" s="808"/>
      <c r="I119" s="808"/>
      <c r="J119" s="371"/>
      <c r="K119" s="371"/>
      <c r="L119" s="371"/>
      <c r="M119" s="371"/>
      <c r="N119" s="371"/>
      <c r="O119" s="271"/>
    </row>
    <row r="120" spans="1:15" customFormat="1" ht="21.4" customHeight="1" x14ac:dyDescent="0.35">
      <c r="A120" s="17"/>
      <c r="B120" s="808" t="s">
        <v>251</v>
      </c>
      <c r="C120" s="808"/>
      <c r="D120" s="808"/>
      <c r="E120" s="808"/>
      <c r="F120" s="808"/>
      <c r="G120" s="808"/>
      <c r="H120" s="808"/>
      <c r="I120" s="808"/>
      <c r="J120" s="372"/>
      <c r="K120" s="372"/>
      <c r="L120" s="372"/>
      <c r="M120" s="372"/>
      <c r="N120" s="372"/>
      <c r="O120" s="271"/>
    </row>
    <row r="121" spans="1:15" customFormat="1" ht="45.4" customHeight="1" x14ac:dyDescent="0.35">
      <c r="A121" s="17"/>
      <c r="B121" s="808" t="s">
        <v>235</v>
      </c>
      <c r="C121" s="808"/>
      <c r="D121" s="808"/>
      <c r="E121" s="808"/>
      <c r="F121" s="808"/>
      <c r="G121" s="808"/>
      <c r="H121" s="808"/>
      <c r="I121" s="808"/>
      <c r="J121" s="371"/>
      <c r="K121" s="371"/>
      <c r="L121" s="371"/>
      <c r="M121" s="371"/>
      <c r="N121" s="371"/>
      <c r="O121" s="271"/>
    </row>
    <row r="122" spans="1:15" s="374" customFormat="1" ht="19.899999999999999" customHeight="1" thickBot="1" x14ac:dyDescent="0.4">
      <c r="A122" s="372"/>
      <c r="B122" s="849" t="s">
        <v>236</v>
      </c>
      <c r="C122" s="849"/>
      <c r="D122" s="849"/>
      <c r="E122" s="849"/>
      <c r="F122" s="849"/>
      <c r="G122" s="849"/>
      <c r="H122" s="849"/>
      <c r="I122" s="849"/>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0" t="str">
        <f xml:space="preserve"> "Projet : "&amp;H2</f>
        <v xml:space="preserve">Projet : </v>
      </c>
      <c r="D137" s="851"/>
      <c r="E137" s="851"/>
      <c r="F137" s="851"/>
      <c r="G137" s="851"/>
      <c r="H137" s="851"/>
      <c r="I137" s="852"/>
      <c r="J137" s="68"/>
    </row>
    <row r="138" spans="1:13" s="88" customFormat="1" ht="12" x14ac:dyDescent="0.25">
      <c r="C138" s="851" t="str">
        <f>H3&amp; " - Nom établissement : "&amp;D7</f>
        <v xml:space="preserve">Part6 - Nom établissement : </v>
      </c>
      <c r="D138" s="851"/>
      <c r="E138" s="851"/>
      <c r="F138" s="851"/>
      <c r="G138" s="851"/>
      <c r="H138" s="851"/>
      <c r="I138" s="851"/>
      <c r="J138" s="89"/>
      <c r="L138" s="498"/>
    </row>
    <row r="139" spans="1:13" ht="15" customHeight="1" x14ac:dyDescent="0.25">
      <c r="A139" s="471"/>
      <c r="B139" s="88"/>
      <c r="C139" s="845" t="s">
        <v>231</v>
      </c>
      <c r="D139" s="845"/>
      <c r="E139" s="845"/>
      <c r="F139" s="845"/>
      <c r="G139" s="845"/>
      <c r="H139" s="845"/>
      <c r="I139" s="845"/>
      <c r="J139" s="846"/>
    </row>
    <row r="140" spans="1:13" s="88" customFormat="1" ht="46.5" customHeight="1" x14ac:dyDescent="0.25">
      <c r="A140" s="38"/>
      <c r="B140" s="38"/>
      <c r="C140" s="844" t="s">
        <v>425</v>
      </c>
      <c r="D140" s="844"/>
      <c r="E140" s="844"/>
      <c r="F140" s="844"/>
      <c r="G140" s="844"/>
      <c r="H140" s="844"/>
      <c r="I140" s="844"/>
      <c r="J140" s="844"/>
      <c r="L140" s="498"/>
      <c r="M140" s="498"/>
    </row>
    <row r="141" spans="1:13" s="88" customFormat="1" ht="50.5" customHeight="1" x14ac:dyDescent="0.25">
      <c r="C141" s="496" t="s">
        <v>199</v>
      </c>
      <c r="D141" s="244" t="s">
        <v>197</v>
      </c>
      <c r="E141" s="937" t="s">
        <v>198</v>
      </c>
      <c r="F141" s="937"/>
      <c r="G141" s="824" t="s">
        <v>234</v>
      </c>
      <c r="H141" s="825"/>
      <c r="I141" s="825"/>
      <c r="J141" s="826"/>
      <c r="L141" s="434" t="s">
        <v>275</v>
      </c>
      <c r="M141" s="431"/>
    </row>
    <row r="142" spans="1:13" s="88" customFormat="1" ht="37.9" customHeight="1" x14ac:dyDescent="0.25">
      <c r="C142" s="245" t="str">
        <f>D7&amp;" 
("&amp;D9&amp;")"</f>
        <v xml:space="preserve"> 
()</v>
      </c>
      <c r="D142" s="245" t="str">
        <f>IF(D8="","Étab de la fiche",D8)</f>
        <v>Étab de la fiche</v>
      </c>
      <c r="E142" s="938" t="str">
        <f>IF(D10="","",""&amp;D10)</f>
        <v/>
      </c>
      <c r="F142" s="939"/>
      <c r="G142" s="824"/>
      <c r="H142" s="825"/>
      <c r="I142" s="825"/>
      <c r="J142" s="826"/>
      <c r="L142" s="433">
        <v>1</v>
      </c>
      <c r="M142" s="435" t="s">
        <v>202</v>
      </c>
    </row>
    <row r="143" spans="1:13" s="88" customFormat="1" ht="59.5" customHeight="1" x14ac:dyDescent="0.25">
      <c r="C143" s="246"/>
      <c r="D143" s="246"/>
      <c r="E143" s="803"/>
      <c r="F143" s="804"/>
      <c r="G143" s="805" t="s">
        <v>252</v>
      </c>
      <c r="H143" s="806"/>
      <c r="I143" s="806"/>
      <c r="J143" s="807"/>
      <c r="L143" s="433">
        <v>1</v>
      </c>
      <c r="M143" s="435" t="s">
        <v>203</v>
      </c>
    </row>
    <row r="144" spans="1:13" s="88" customFormat="1" ht="59.5" customHeight="1" x14ac:dyDescent="0.25">
      <c r="C144" s="246"/>
      <c r="D144" s="246"/>
      <c r="E144" s="803"/>
      <c r="F144" s="804"/>
      <c r="G144" s="805" t="s">
        <v>252</v>
      </c>
      <c r="H144" s="806"/>
      <c r="I144" s="806"/>
      <c r="J144" s="807"/>
      <c r="L144" s="433">
        <v>1</v>
      </c>
      <c r="M144" s="435" t="s">
        <v>204</v>
      </c>
    </row>
    <row r="145" spans="3:13" s="88" customFormat="1" ht="59.5" customHeight="1" x14ac:dyDescent="0.25">
      <c r="C145" s="246"/>
      <c r="D145" s="246"/>
      <c r="E145" s="803"/>
      <c r="F145" s="804"/>
      <c r="G145" s="805" t="s">
        <v>252</v>
      </c>
      <c r="H145" s="806"/>
      <c r="I145" s="806"/>
      <c r="J145" s="807"/>
      <c r="L145" s="433">
        <v>1</v>
      </c>
      <c r="M145" s="435" t="s">
        <v>205</v>
      </c>
    </row>
    <row r="146" spans="3:13" s="88" customFormat="1" ht="59.5" customHeight="1" x14ac:dyDescent="0.25">
      <c r="C146" s="246"/>
      <c r="D146" s="246"/>
      <c r="E146" s="803"/>
      <c r="F146" s="804"/>
      <c r="G146" s="805" t="s">
        <v>252</v>
      </c>
      <c r="H146" s="806"/>
      <c r="I146" s="806"/>
      <c r="J146" s="807"/>
      <c r="L146" s="433">
        <v>1</v>
      </c>
      <c r="M146" s="435" t="s">
        <v>206</v>
      </c>
    </row>
    <row r="147" spans="3:13" s="88" customFormat="1" ht="59.5" customHeight="1" x14ac:dyDescent="0.25">
      <c r="C147" s="246"/>
      <c r="D147" s="246"/>
      <c r="E147" s="803"/>
      <c r="F147" s="804"/>
      <c r="G147" s="805" t="s">
        <v>252</v>
      </c>
      <c r="H147" s="806"/>
      <c r="I147" s="806"/>
      <c r="J147" s="807"/>
      <c r="L147" s="433">
        <v>1</v>
      </c>
      <c r="M147" s="435" t="s">
        <v>207</v>
      </c>
    </row>
    <row r="148" spans="3:13" s="88" customFormat="1" ht="59.5" customHeight="1" x14ac:dyDescent="0.25">
      <c r="C148" s="246"/>
      <c r="D148" s="246"/>
      <c r="E148" s="803"/>
      <c r="F148" s="804"/>
      <c r="G148" s="805" t="s">
        <v>252</v>
      </c>
      <c r="H148" s="806"/>
      <c r="I148" s="806"/>
      <c r="J148" s="807"/>
      <c r="L148" s="433">
        <v>1</v>
      </c>
      <c r="M148" s="435" t="s">
        <v>208</v>
      </c>
    </row>
    <row r="149" spans="3:13" s="88" customFormat="1" ht="59.5" customHeight="1" x14ac:dyDescent="0.25">
      <c r="C149" s="246"/>
      <c r="D149" s="246"/>
      <c r="E149" s="803"/>
      <c r="F149" s="804"/>
      <c r="G149" s="805" t="s">
        <v>252</v>
      </c>
      <c r="H149" s="806"/>
      <c r="I149" s="806"/>
      <c r="J149" s="807"/>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bg6TvtoI+tzRvJUOMQCLoluI2O6QtpvlOoWsWJcjroQFO93aPcrPDiB74I46pwkH+rWGShOAd6s6LdxV7D7Bg==" saltValue="N2gMrhU6IeWQezJyem2y8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DAVIAS Laure</cp:lastModifiedBy>
  <cp:lastPrinted>2024-09-12T12:38:06Z</cp:lastPrinted>
  <dcterms:created xsi:type="dcterms:W3CDTF">2016-09-27T17:19:19Z</dcterms:created>
  <dcterms:modified xsi:type="dcterms:W3CDTF">2026-06-04T08:35:58Z</dcterms:modified>
</cp:coreProperties>
</file>